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300" yWindow="105" windowWidth="20190" windowHeight="10815"/>
  </bookViews>
  <sheets>
    <sheet name="Factors" sheetId="6" r:id="rId1"/>
    <sheet name="Financial Bid" sheetId="7" r:id="rId2"/>
    <sheet name="Levellised Charges" sheetId="8" r:id="rId3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3" i="6" l="1"/>
  <c r="C8" i="6" l="1"/>
  <c r="AN12" i="8" l="1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G12" i="8" a="1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Y9" i="8"/>
  <c r="X9" i="8"/>
  <c r="W9" i="8"/>
  <c r="V9" i="8"/>
  <c r="U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C9" i="8"/>
  <c r="F7" i="8"/>
  <c r="C4" i="7"/>
  <c r="C19" i="6"/>
  <c r="AO8" i="8" s="1"/>
  <c r="C15" i="6"/>
  <c r="F8" i="8" s="1"/>
  <c r="G7" i="8" s="1"/>
  <c r="G8" i="8" s="1"/>
  <c r="H7" i="8" s="1"/>
  <c r="H8" i="8" s="1"/>
  <c r="I7" i="8" s="1"/>
  <c r="I8" i="8" s="1"/>
  <c r="J7" i="8" s="1"/>
  <c r="J8" i="8" s="1"/>
  <c r="K7" i="8" s="1"/>
  <c r="K8" i="8" s="1"/>
  <c r="L7" i="8" s="1"/>
  <c r="L8" i="8" s="1"/>
  <c r="M7" i="8" s="1"/>
  <c r="M8" i="8" s="1"/>
  <c r="N7" i="8" s="1"/>
  <c r="N8" i="8" s="1"/>
  <c r="O7" i="8" s="1"/>
  <c r="O8" i="8" s="1"/>
  <c r="P7" i="8" s="1"/>
  <c r="P8" i="8" s="1"/>
  <c r="Q7" i="8" s="1"/>
  <c r="Q8" i="8" s="1"/>
  <c r="R7" i="8" s="1"/>
  <c r="R8" i="8" s="1"/>
  <c r="S7" i="8" s="1"/>
  <c r="S8" i="8" s="1"/>
  <c r="T7" i="8" s="1"/>
  <c r="T8" i="8" s="1"/>
  <c r="U7" i="8" s="1"/>
  <c r="U8" i="8" s="1"/>
  <c r="V7" i="8" s="1"/>
  <c r="V8" i="8" s="1"/>
  <c r="W7" i="8" s="1"/>
  <c r="W8" i="8" s="1"/>
  <c r="X7" i="8" s="1"/>
  <c r="X8" i="8" s="1"/>
  <c r="Y7" i="8" s="1"/>
  <c r="Y8" i="8" s="1"/>
  <c r="Z7" i="8" s="1"/>
  <c r="Z8" i="8" s="1"/>
  <c r="AA7" i="8" s="1"/>
  <c r="AA8" i="8" s="1"/>
  <c r="AB7" i="8" s="1"/>
  <c r="AB8" i="8" s="1"/>
  <c r="AC7" i="8" s="1"/>
  <c r="AC8" i="8" s="1"/>
  <c r="AD7" i="8" s="1"/>
  <c r="AD8" i="8" s="1"/>
  <c r="AE7" i="8" s="1"/>
  <c r="AE8" i="8" s="1"/>
  <c r="AF7" i="8" s="1"/>
  <c r="AF8" i="8" s="1"/>
  <c r="AG7" i="8" s="1"/>
  <c r="AG8" i="8" s="1"/>
  <c r="AH7" i="8" s="1"/>
  <c r="AH8" i="8" s="1"/>
  <c r="AI7" i="8" s="1"/>
  <c r="AI8" i="8" s="1"/>
  <c r="AJ7" i="8" s="1"/>
  <c r="AJ8" i="8" s="1"/>
  <c r="AK7" i="8" s="1"/>
  <c r="AK8" i="8" s="1"/>
  <c r="AL7" i="8" s="1"/>
  <c r="AL8" i="8" s="1"/>
  <c r="AM7" i="8" s="1"/>
  <c r="AM8" i="8" s="1"/>
  <c r="AN7" i="8" s="1"/>
  <c r="AN8" i="8" s="1"/>
  <c r="AO7" i="8" s="1"/>
  <c r="D4" i="7" l="1"/>
  <c r="C17" i="6"/>
  <c r="C21" i="6"/>
  <c r="D39" i="7"/>
  <c r="C23" i="6" l="1"/>
  <c r="AO12" i="8" s="1"/>
  <c r="F13" i="8"/>
  <c r="F16" i="8"/>
  <c r="G10" i="8"/>
  <c r="G16" i="8"/>
  <c r="H16" i="8" s="1"/>
  <c r="I16" i="8" s="1"/>
  <c r="J16" i="8" s="1"/>
  <c r="K16" i="8" s="1"/>
  <c r="L16" i="8" s="1"/>
  <c r="M16" i="8" s="1"/>
  <c r="N16" i="8" s="1"/>
  <c r="O16" i="8" s="1"/>
  <c r="P16" i="8" s="1"/>
  <c r="Q16" i="8" s="1"/>
  <c r="R16" i="8" s="1"/>
  <c r="S16" i="8" s="1"/>
  <c r="T16" i="8" s="1"/>
  <c r="U16" i="8" s="1"/>
  <c r="V16" i="8" s="1"/>
  <c r="W16" i="8" s="1"/>
  <c r="X16" i="8" s="1"/>
  <c r="Y16" i="8" s="1"/>
  <c r="Z16" i="8" s="1"/>
  <c r="AA16" i="8" s="1"/>
  <c r="AB16" i="8" s="1"/>
  <c r="AC16" i="8" s="1"/>
  <c r="AD16" i="8" s="1"/>
  <c r="AE16" i="8" s="1"/>
  <c r="AF16" i="8" s="1"/>
  <c r="AG16" i="8" s="1"/>
  <c r="AH16" i="8" s="1"/>
  <c r="AI16" i="8" s="1"/>
  <c r="AJ16" i="8" s="1"/>
  <c r="AK16" i="8" s="1"/>
  <c r="AL16" i="8" s="1"/>
  <c r="AM16" i="8" s="1"/>
  <c r="AN16" i="8" s="1"/>
  <c r="AO16" i="8" s="1"/>
  <c r="F12" i="8"/>
  <c r="F14" i="8" s="1"/>
  <c r="D5" i="7"/>
  <c r="C5" i="7"/>
  <c r="C6" i="7" l="1"/>
  <c r="D6" i="7"/>
  <c r="F23" i="8"/>
  <c r="F21" i="8"/>
  <c r="G13" i="8"/>
  <c r="H10" i="8"/>
  <c r="H13" i="8" l="1"/>
  <c r="I10" i="8"/>
  <c r="D7" i="7"/>
  <c r="C7" i="7"/>
  <c r="G21" i="8"/>
  <c r="G14" i="8"/>
  <c r="G23" i="8"/>
  <c r="C8" i="7" l="1"/>
  <c r="D8" i="7"/>
  <c r="I13" i="8"/>
  <c r="J10" i="8"/>
  <c r="H14" i="8"/>
  <c r="H23" i="8"/>
  <c r="H21" i="8"/>
  <c r="K10" i="8" l="1"/>
  <c r="J13" i="8"/>
  <c r="I23" i="8"/>
  <c r="I21" i="8"/>
  <c r="I14" i="8"/>
  <c r="D9" i="7"/>
  <c r="C9" i="7"/>
  <c r="J21" i="8" l="1"/>
  <c r="J23" i="8"/>
  <c r="J14" i="8"/>
  <c r="C10" i="7"/>
  <c r="D10" i="7"/>
  <c r="L10" i="8"/>
  <c r="K13" i="8"/>
  <c r="K14" i="8" l="1"/>
  <c r="K23" i="8"/>
  <c r="K21" i="8"/>
  <c r="M10" i="8"/>
  <c r="L13" i="8"/>
  <c r="D11" i="7"/>
  <c r="C11" i="7"/>
  <c r="N10" i="8" l="1"/>
  <c r="M13" i="8"/>
  <c r="C12" i="7"/>
  <c r="D12" i="7"/>
  <c r="L14" i="8"/>
  <c r="L23" i="8"/>
  <c r="L21" i="8"/>
  <c r="O10" i="8" l="1"/>
  <c r="N13" i="8"/>
  <c r="D13" i="7"/>
  <c r="C13" i="7"/>
  <c r="M21" i="8"/>
  <c r="M14" i="8"/>
  <c r="M23" i="8"/>
  <c r="C14" i="7" l="1"/>
  <c r="D14" i="7"/>
  <c r="N21" i="8"/>
  <c r="N14" i="8"/>
  <c r="N23" i="8"/>
  <c r="O13" i="8"/>
  <c r="P10" i="8"/>
  <c r="Q10" i="8" l="1"/>
  <c r="P13" i="8"/>
  <c r="O21" i="8"/>
  <c r="O14" i="8"/>
  <c r="O23" i="8"/>
  <c r="D15" i="7"/>
  <c r="C15" i="7"/>
  <c r="C16" i="7" l="1"/>
  <c r="D16" i="7"/>
  <c r="P14" i="8"/>
  <c r="P23" i="8"/>
  <c r="P21" i="8"/>
  <c r="R10" i="8"/>
  <c r="Q13" i="8"/>
  <c r="D17" i="7" l="1"/>
  <c r="C17" i="7"/>
  <c r="Q23" i="8"/>
  <c r="Q21" i="8"/>
  <c r="Q14" i="8"/>
  <c r="R13" i="8"/>
  <c r="S10" i="8"/>
  <c r="S13" i="8" l="1"/>
  <c r="T10" i="8"/>
  <c r="R21" i="8"/>
  <c r="R23" i="8"/>
  <c r="R14" i="8"/>
  <c r="C18" i="7"/>
  <c r="D18" i="7"/>
  <c r="D19" i="7" l="1"/>
  <c r="C19" i="7"/>
  <c r="T13" i="8"/>
  <c r="U10" i="8"/>
  <c r="S14" i="8"/>
  <c r="S23" i="8"/>
  <c r="S21" i="8"/>
  <c r="U13" i="8" l="1"/>
  <c r="V10" i="8"/>
  <c r="T23" i="8"/>
  <c r="T21" i="8"/>
  <c r="T14" i="8"/>
  <c r="C20" i="7"/>
  <c r="D20" i="7"/>
  <c r="D21" i="7" l="1"/>
  <c r="C21" i="7"/>
  <c r="V13" i="8"/>
  <c r="W10" i="8"/>
  <c r="U21" i="8"/>
  <c r="U23" i="8"/>
  <c r="U14" i="8"/>
  <c r="W13" i="8" l="1"/>
  <c r="X10" i="8"/>
  <c r="V23" i="8"/>
  <c r="V21" i="8"/>
  <c r="V14" i="8"/>
  <c r="C22" i="7"/>
  <c r="D22" i="7"/>
  <c r="D23" i="7" l="1"/>
  <c r="C23" i="7"/>
  <c r="X13" i="8"/>
  <c r="Y10" i="8"/>
  <c r="W14" i="8"/>
  <c r="W23" i="8"/>
  <c r="W21" i="8"/>
  <c r="Y13" i="8" l="1"/>
  <c r="Z10" i="8"/>
  <c r="X23" i="8"/>
  <c r="X21" i="8"/>
  <c r="X14" i="8"/>
  <c r="C24" i="7"/>
  <c r="D24" i="7"/>
  <c r="D25" i="7" l="1"/>
  <c r="C25" i="7"/>
  <c r="Z13" i="8"/>
  <c r="AA10" i="8"/>
  <c r="Y21" i="8"/>
  <c r="Y23" i="8"/>
  <c r="Y14" i="8"/>
  <c r="Z14" i="8" l="1"/>
  <c r="Z23" i="8"/>
  <c r="Z21" i="8"/>
  <c r="AA13" i="8"/>
  <c r="AB10" i="8"/>
  <c r="C26" i="7"/>
  <c r="D26" i="7"/>
  <c r="AA14" i="8" l="1"/>
  <c r="AA23" i="8"/>
  <c r="AA21" i="8"/>
  <c r="D27" i="7"/>
  <c r="C27" i="7"/>
  <c r="AB13" i="8"/>
  <c r="AC10" i="8"/>
  <c r="AC13" i="8" l="1"/>
  <c r="AD10" i="8"/>
  <c r="AB23" i="8"/>
  <c r="AB21" i="8"/>
  <c r="AB14" i="8"/>
  <c r="C28" i="7"/>
  <c r="D28" i="7"/>
  <c r="D29" i="7" l="1"/>
  <c r="C29" i="7"/>
  <c r="AE10" i="8"/>
  <c r="AD13" i="8"/>
  <c r="AC21" i="8"/>
  <c r="AC14" i="8"/>
  <c r="AC23" i="8"/>
  <c r="AF10" i="8" l="1"/>
  <c r="AE13" i="8"/>
  <c r="AD14" i="8"/>
  <c r="AD21" i="8"/>
  <c r="AD23" i="8"/>
  <c r="C30" i="7"/>
  <c r="D30" i="7"/>
  <c r="D31" i="7" l="1"/>
  <c r="C31" i="7"/>
  <c r="AE21" i="8"/>
  <c r="AE14" i="8"/>
  <c r="AE23" i="8"/>
  <c r="AG10" i="8"/>
  <c r="AF13" i="8"/>
  <c r="AF14" i="8" l="1"/>
  <c r="AF23" i="8"/>
  <c r="AF21" i="8"/>
  <c r="AH10" i="8"/>
  <c r="AG13" i="8"/>
  <c r="C32" i="7"/>
  <c r="D32" i="7"/>
  <c r="AH13" i="8" l="1"/>
  <c r="AI10" i="8"/>
  <c r="D33" i="7"/>
  <c r="C33" i="7"/>
  <c r="AG23" i="8"/>
  <c r="AG14" i="8"/>
  <c r="AG21" i="8"/>
  <c r="C34" i="7" l="1"/>
  <c r="D34" i="7"/>
  <c r="AJ10" i="8"/>
  <c r="AI13" i="8"/>
  <c r="AH21" i="8"/>
  <c r="AH14" i="8"/>
  <c r="AH23" i="8"/>
  <c r="AI21" i="8" l="1"/>
  <c r="AI23" i="8"/>
  <c r="AI14" i="8"/>
  <c r="AK10" i="8"/>
  <c r="AJ13" i="8"/>
  <c r="D35" i="7"/>
  <c r="C35" i="7"/>
  <c r="AL10" i="8" l="1"/>
  <c r="AK13" i="8"/>
  <c r="C36" i="7"/>
  <c r="D36" i="7"/>
  <c r="AJ14" i="8"/>
  <c r="AJ21" i="8"/>
  <c r="AJ23" i="8"/>
  <c r="AK23" i="8" l="1"/>
  <c r="AK21" i="8"/>
  <c r="AK14" i="8"/>
  <c r="D37" i="7"/>
  <c r="C37" i="7"/>
  <c r="AM10" i="8"/>
  <c r="AL13" i="8"/>
  <c r="C38" i="7" l="1"/>
  <c r="D38" i="7"/>
  <c r="C39" i="7" s="1"/>
  <c r="AL21" i="8"/>
  <c r="AL23" i="8"/>
  <c r="AL14" i="8"/>
  <c r="AN10" i="8"/>
  <c r="AM13" i="8"/>
  <c r="AM21" i="8" l="1"/>
  <c r="AM14" i="8"/>
  <c r="AM23" i="8"/>
  <c r="AO10" i="8"/>
  <c r="AO13" i="8" s="1"/>
  <c r="AN13" i="8"/>
  <c r="AO21" i="8" l="1"/>
  <c r="AO14" i="8"/>
  <c r="E18" i="8" s="1"/>
  <c r="AO23" i="8"/>
  <c r="AN21" i="8"/>
  <c r="AN23" i="8"/>
  <c r="AN14" i="8"/>
  <c r="E22" i="8" l="1"/>
  <c r="F22" i="8"/>
</calcChain>
</file>

<file path=xl/comments1.xml><?xml version="1.0" encoding="utf-8"?>
<comments xmlns="http://schemas.openxmlformats.org/spreadsheetml/2006/main">
  <authors>
    <author>deda9175</author>
  </authors>
  <commentList>
    <comment ref="F4" authorId="0">
      <text>
        <r>
          <rPr>
            <b/>
            <sz val="8"/>
            <color indexed="81"/>
            <rFont val="Tahoma"/>
            <family val="2"/>
          </rPr>
          <t>Bidder to enter a single value. In case Bidder quotes firm Transmission Charges, the single value for the Quoted Escalable Transmission Charges should be filled as Nil.</t>
        </r>
      </text>
    </comment>
  </commentList>
</comments>
</file>

<file path=xl/sharedStrings.xml><?xml version="1.0" encoding="utf-8"?>
<sst xmlns="http://schemas.openxmlformats.org/spreadsheetml/2006/main" count="39" uniqueCount="38">
  <si>
    <t>Contract Year</t>
  </si>
  <si>
    <t>Commencement date of Contract year</t>
  </si>
  <si>
    <t>End Date of Contract Year</t>
  </si>
  <si>
    <t>Important dates and Time period factors</t>
  </si>
  <si>
    <t>Selection of TSP &amp; Issuance of LOI</t>
  </si>
  <si>
    <t>Effective date of TSA</t>
  </si>
  <si>
    <t>Time to Assumed Date of Commissiong (RFP Clause 2.15)</t>
  </si>
  <si>
    <t>Assumed Date of Commissioning (Start of Contract Year 1)</t>
  </si>
  <si>
    <t xml:space="preserve">End of Contract Year 1 </t>
  </si>
  <si>
    <t>Time Period of Contract Year 1</t>
  </si>
  <si>
    <t>Start Date of Last Contract Year</t>
  </si>
  <si>
    <t>Time Period of Last Contract Year</t>
  </si>
  <si>
    <t>Zero Date (Publication of RFP)</t>
  </si>
  <si>
    <t>months</t>
  </si>
  <si>
    <t>years</t>
  </si>
  <si>
    <t>Assumptions</t>
  </si>
  <si>
    <t>Annual escalation  rate applied to Quoted Escalable Transmission Charges*</t>
  </si>
  <si>
    <t>Discount Rate for Levellised Transmission Charges*</t>
  </si>
  <si>
    <t>Contract Year Start Date</t>
  </si>
  <si>
    <t>Contract Year End Date</t>
  </si>
  <si>
    <t>Contract Year ---&gt;</t>
  </si>
  <si>
    <t xml:space="preserve">Projected Escalation for Transmission Charge </t>
  </si>
  <si>
    <t>Non-Escalable Transmission Charges (Rs. In Millions)</t>
  </si>
  <si>
    <t>Escalable Transmission Charges (Rs.in Millions)</t>
  </si>
  <si>
    <t>Total Transmission Charges (Rs. In Millions)</t>
  </si>
  <si>
    <t xml:space="preserve">Discount Rate </t>
  </si>
  <si>
    <t>Levelised Tariff (Rs.in Millions)</t>
  </si>
  <si>
    <t>CHECK</t>
  </si>
  <si>
    <t>Non-Escalable Transmission Charge and Escalable Transmission Charge, collectively</t>
  </si>
  <si>
    <t>Ratio of Escalable Transmission Charges to Non-Escalable Transmission Charge for any year in Contract Period, not to be more than 0.15</t>
  </si>
  <si>
    <t>Financial Bid</t>
  </si>
  <si>
    <t xml:space="preserve">Ratio of Minimum Quoted Transmission Charge to Maximum Quoted Transmission Charge, collectively (I.e. Esc + Non Esc), not to be less than 0.7 </t>
  </si>
  <si>
    <t>Non-Escalable Transmission Charges 
(Rs. In Millions)</t>
  </si>
  <si>
    <t>Escalable Transmission Charges 
(Rs. In Millions)</t>
  </si>
  <si>
    <t>35th Anniversary of the COD (End date Last Contract Year)</t>
  </si>
  <si>
    <t>(i.e. Time in months from Effective Date)</t>
  </si>
  <si>
    <t xml:space="preserve">Name of the Bidder </t>
  </si>
  <si>
    <t>*as per CERC notification dated 27.03.2020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</si>
</sst>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_);@_)"/>
    <numFmt numFmtId="165" formatCode="0%_);\(0%\)"/>
    <numFmt numFmtId="166" formatCode="[$-409]d\-mmm\-yy;@"/>
    <numFmt numFmtId="167" formatCode="_(* #,##0.00_);_(* \(#,##0.00\);_(* &quot;-&quot;_);@_)"/>
    <numFmt numFmtId="168" formatCode="0.0000"/>
    <numFmt numFmtId="169" formatCode="_(* #,##0.0000_);_(* \(#,##0.0000\);_(* &quot;-&quot;_);@_)"/>
  </numFmts>
  <fonts count="34" x14ac:knownFonts="1">
    <font>
      <sz val="9"/>
      <color theme="1"/>
      <name val="Arial"/>
      <family val="2"/>
      <scheme val="minor"/>
    </font>
    <font>
      <sz val="10"/>
      <color theme="1"/>
      <name val="Arial"/>
      <family val="2"/>
    </font>
    <font>
      <sz val="9"/>
      <color rgb="FF9C0006"/>
      <name val="Arial"/>
      <family val="2"/>
    </font>
    <font>
      <b/>
      <sz val="9"/>
      <color rgb="FFFA7D00"/>
      <name val="Arial"/>
      <family val="2"/>
    </font>
    <font>
      <b/>
      <sz val="9"/>
      <color theme="0"/>
      <name val="Arial"/>
      <family val="2"/>
      <scheme val="minor"/>
    </font>
    <font>
      <sz val="9"/>
      <color theme="1"/>
      <name val="Arial"/>
      <family val="2"/>
      <scheme val="minor"/>
    </font>
    <font>
      <i/>
      <sz val="9"/>
      <color rgb="FF7F7F7F"/>
      <name val="Arial"/>
      <family val="2"/>
      <scheme val="minor"/>
    </font>
    <font>
      <sz val="9"/>
      <color rgb="FF006100"/>
      <name val="Arial"/>
      <family val="2"/>
    </font>
    <font>
      <b/>
      <sz val="9"/>
      <color theme="3"/>
      <name val="Arial"/>
      <family val="2"/>
    </font>
    <font>
      <b/>
      <sz val="9"/>
      <color theme="3"/>
      <name val="Arial"/>
      <family val="2"/>
      <scheme val="major"/>
    </font>
    <font>
      <sz val="9"/>
      <color theme="3"/>
      <name val="Arial"/>
      <family val="2"/>
      <scheme val="major"/>
    </font>
    <font>
      <sz val="9"/>
      <color rgb="FF3F3F76"/>
      <name val="Arial"/>
      <family val="2"/>
      <scheme val="minor"/>
    </font>
    <font>
      <sz val="9"/>
      <color rgb="FFFA7D00"/>
      <name val="Arial"/>
      <family val="2"/>
      <scheme val="minor"/>
    </font>
    <font>
      <sz val="9"/>
      <color rgb="FF9C6500"/>
      <name val="Arial"/>
      <family val="2"/>
    </font>
    <font>
      <b/>
      <sz val="9"/>
      <color rgb="FF3F3F3F"/>
      <name val="Arial"/>
      <family val="2"/>
      <scheme val="minor"/>
    </font>
    <font>
      <b/>
      <sz val="9"/>
      <color theme="3"/>
      <name val="Arial"/>
      <family val="2"/>
      <scheme val="minor"/>
    </font>
    <font>
      <sz val="8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1"/>
      <color theme="3"/>
      <name val="Arial"/>
      <family val="2"/>
      <scheme val="minor"/>
    </font>
    <font>
      <b/>
      <sz val="11"/>
      <color theme="3"/>
      <name val="Arial"/>
      <family val="2"/>
      <scheme val="major"/>
    </font>
    <font>
      <b/>
      <sz val="9"/>
      <color theme="1"/>
      <name val="Arial"/>
      <family val="2"/>
      <scheme val="major"/>
    </font>
    <font>
      <sz val="10"/>
      <name val="Arial"/>
      <family val="2"/>
    </font>
    <font>
      <b/>
      <sz val="8"/>
      <color indexed="81"/>
      <name val="Tahoma"/>
      <family val="2"/>
    </font>
    <font>
      <b/>
      <sz val="9"/>
      <color theme="2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theme="2"/>
      <name val="Arial"/>
      <family val="2"/>
      <scheme val="minor"/>
    </font>
    <font>
      <b/>
      <sz val="9"/>
      <color rgb="FF0070C0"/>
      <name val="Arial"/>
      <family val="2"/>
      <scheme val="minor"/>
    </font>
    <font>
      <b/>
      <sz val="9"/>
      <color indexed="9"/>
      <name val="Arial"/>
      <family val="2"/>
      <scheme val="minor"/>
    </font>
    <font>
      <sz val="9"/>
      <color indexed="8"/>
      <name val="Arial"/>
      <family val="2"/>
      <scheme val="minor"/>
    </font>
    <font>
      <sz val="9"/>
      <color indexed="10"/>
      <name val="Arial"/>
      <family val="2"/>
      <scheme val="minor"/>
    </font>
    <font>
      <i/>
      <sz val="9"/>
      <color theme="1"/>
      <name val="Arial"/>
      <family val="2"/>
      <scheme val="minor"/>
    </font>
    <font>
      <b/>
      <sz val="9"/>
      <name val="Arial"/>
      <family val="2"/>
      <scheme val="minor"/>
    </font>
    <font>
      <sz val="9"/>
      <name val="Arial"/>
      <family val="2"/>
      <scheme val="minor"/>
    </font>
    <font>
      <sz val="9"/>
      <color theme="2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2" tint="-0.149967955565050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</fills>
  <borders count="4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/>
      <right/>
      <top style="thin">
        <color theme="4"/>
      </top>
      <bottom style="medium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31">
    <xf numFmtId="164" fontId="0" fillId="0" borderId="0"/>
    <xf numFmtId="9" fontId="1" fillId="0" borderId="0" applyFont="0" applyFill="0" applyBorder="0" applyAlignment="0" applyProtection="0"/>
    <xf numFmtId="49" fontId="19" fillId="0" borderId="0" applyAlignment="0" applyProtection="0"/>
    <xf numFmtId="49" fontId="8" fillId="0" borderId="6" applyFill="0" applyProtection="0">
      <alignment horizontal="right" wrapText="1"/>
    </xf>
    <xf numFmtId="49" fontId="9" fillId="0" borderId="0" applyProtection="0">
      <alignment wrapText="1"/>
    </xf>
    <xf numFmtId="49" fontId="10" fillId="0" borderId="7" applyFill="0" applyProtection="0">
      <alignment horizontal="right" wrapText="1"/>
    </xf>
    <xf numFmtId="49" fontId="10" fillId="0" borderId="0" applyProtection="0">
      <alignment wrapText="1"/>
    </xf>
    <xf numFmtId="0" fontId="7" fillId="2" borderId="0" applyNumberFormat="0" applyBorder="0" applyAlignment="0" applyProtection="0"/>
    <xf numFmtId="0" fontId="2" fillId="3" borderId="0" applyNumberFormat="0" applyBorder="0" applyAlignment="0" applyProtection="0"/>
    <xf numFmtId="0" fontId="13" fillId="4" borderId="0" applyNumberFormat="0" applyBorder="0" applyAlignment="0" applyProtection="0"/>
    <xf numFmtId="0" fontId="11" fillId="5" borderId="1" applyNumberFormat="0" applyAlignment="0" applyProtection="0"/>
    <xf numFmtId="0" fontId="14" fillId="6" borderId="2" applyNumberFormat="0" applyAlignment="0" applyProtection="0"/>
    <xf numFmtId="0" fontId="3" fillId="6" borderId="1" applyNumberFormat="0" applyAlignment="0" applyProtection="0"/>
    <xf numFmtId="0" fontId="12" fillId="0" borderId="3" applyNumberFormat="0" applyFill="0" applyAlignment="0" applyProtection="0"/>
    <xf numFmtId="0" fontId="4" fillId="7" borderId="4" applyNumberFormat="0" applyAlignment="0" applyProtection="0"/>
    <xf numFmtId="0" fontId="5" fillId="8" borderId="5" applyNumberFormat="0" applyAlignment="0" applyProtection="0"/>
    <xf numFmtId="0" fontId="6" fillId="0" borderId="0" applyNumberFormat="0" applyFill="0" applyBorder="0" applyAlignment="0" applyProtection="0"/>
    <xf numFmtId="0" fontId="20" fillId="0" borderId="9" applyNumberFormat="0" applyFill="0" applyAlignment="0" applyProtection="0"/>
    <xf numFmtId="164" fontId="15" fillId="0" borderId="0" applyNumberFormat="0" applyFill="0" applyBorder="0" applyAlignment="0" applyProtection="0"/>
    <xf numFmtId="164" fontId="5" fillId="9" borderId="0" applyNumberFormat="0" applyFont="0" applyBorder="0" applyAlignment="0" applyProtection="0"/>
    <xf numFmtId="0" fontId="5" fillId="0" borderId="0" applyFill="0" applyBorder="0" applyProtection="0"/>
    <xf numFmtId="164" fontId="5" fillId="10" borderId="0" applyNumberFormat="0" applyFont="0" applyBorder="0" applyAlignment="0" applyProtection="0"/>
    <xf numFmtId="165" fontId="5" fillId="0" borderId="0" applyFill="0" applyBorder="0" applyAlignment="0" applyProtection="0"/>
    <xf numFmtId="0" fontId="16" fillId="0" borderId="0" applyNumberFormat="0" applyAlignment="0" applyProtection="0"/>
    <xf numFmtId="0" fontId="15" fillId="0" borderId="6" applyFill="0" applyProtection="0">
      <alignment horizontal="right" wrapText="1"/>
    </xf>
    <xf numFmtId="0" fontId="15" fillId="0" borderId="0" applyFill="0" applyProtection="0">
      <alignment wrapText="1"/>
    </xf>
    <xf numFmtId="164" fontId="17" fillId="0" borderId="8" applyNumberFormat="0" applyFill="0" applyAlignment="0" applyProtection="0"/>
    <xf numFmtId="0" fontId="18" fillId="0" borderId="0" applyAlignment="0" applyProtection="0"/>
    <xf numFmtId="0" fontId="17" fillId="0" borderId="9" applyNumberFormat="0" applyFill="0" applyAlignment="0" applyProtection="0"/>
    <xf numFmtId="43" fontId="5" fillId="0" borderId="0" applyFont="0" applyFill="0" applyBorder="0" applyAlignment="0" applyProtection="0"/>
    <xf numFmtId="0" fontId="21" fillId="0" borderId="0"/>
  </cellStyleXfs>
  <cellXfs count="94">
    <xf numFmtId="164" fontId="0" fillId="0" borderId="0" xfId="0"/>
    <xf numFmtId="164" fontId="0" fillId="0" borderId="0" xfId="0" applyFont="1"/>
    <xf numFmtId="164" fontId="24" fillId="0" borderId="0" xfId="0" applyFont="1"/>
    <xf numFmtId="164" fontId="24" fillId="0" borderId="10" xfId="0" applyFont="1" applyBorder="1"/>
    <xf numFmtId="164" fontId="24" fillId="0" borderId="11" xfId="0" applyFont="1" applyBorder="1"/>
    <xf numFmtId="164" fontId="24" fillId="0" borderId="14" xfId="0" applyFont="1" applyFill="1" applyBorder="1"/>
    <xf numFmtId="166" fontId="24" fillId="0" borderId="15" xfId="0" applyNumberFormat="1" applyFont="1" applyBorder="1"/>
    <xf numFmtId="0" fontId="24" fillId="0" borderId="16" xfId="0" applyNumberFormat="1" applyFont="1" applyFill="1" applyBorder="1" applyProtection="1">
      <protection hidden="1"/>
    </xf>
    <xf numFmtId="164" fontId="24" fillId="0" borderId="17" xfId="0" applyFont="1" applyBorder="1"/>
    <xf numFmtId="0" fontId="24" fillId="0" borderId="0" xfId="0" applyNumberFormat="1" applyFont="1" applyFill="1" applyBorder="1" applyProtection="1">
      <protection hidden="1"/>
    </xf>
    <xf numFmtId="0" fontId="24" fillId="0" borderId="16" xfId="0" quotePrefix="1" applyNumberFormat="1" applyFont="1" applyFill="1" applyBorder="1" applyProtection="1">
      <protection hidden="1"/>
    </xf>
    <xf numFmtId="0" fontId="24" fillId="0" borderId="18" xfId="0" applyNumberFormat="1" applyFont="1" applyFill="1" applyBorder="1" applyProtection="1">
      <protection hidden="1"/>
    </xf>
    <xf numFmtId="164" fontId="17" fillId="0" borderId="0" xfId="0" applyFont="1" applyAlignment="1">
      <alignment horizontal="center" vertical="center" wrapText="1"/>
    </xf>
    <xf numFmtId="164" fontId="26" fillId="0" borderId="29" xfId="0" applyFont="1" applyBorder="1" applyAlignment="1">
      <alignment horizontal="center" vertical="center" wrapText="1"/>
    </xf>
    <xf numFmtId="164" fontId="0" fillId="0" borderId="29" xfId="0" applyFont="1" applyBorder="1"/>
    <xf numFmtId="166" fontId="0" fillId="0" borderId="29" xfId="0" applyNumberFormat="1" applyFont="1" applyBorder="1"/>
    <xf numFmtId="167" fontId="0" fillId="12" borderId="29" xfId="0" applyNumberFormat="1" applyFont="1" applyFill="1" applyBorder="1"/>
    <xf numFmtId="167" fontId="0" fillId="12" borderId="29" xfId="0" applyNumberFormat="1" applyFont="1" applyFill="1" applyBorder="1" applyAlignment="1">
      <alignment horizontal="center"/>
    </xf>
    <xf numFmtId="164" fontId="0" fillId="11" borderId="29" xfId="0" applyFont="1" applyFill="1" applyBorder="1" applyAlignment="1">
      <alignment horizontal="center"/>
    </xf>
    <xf numFmtId="0" fontId="27" fillId="11" borderId="0" xfId="0" applyNumberFormat="1" applyFont="1" applyFill="1" applyProtection="1"/>
    <xf numFmtId="0" fontId="0" fillId="0" borderId="0" xfId="0" applyNumberFormat="1" applyFont="1" applyFill="1" applyProtection="1"/>
    <xf numFmtId="0" fontId="27" fillId="0" borderId="0" xfId="0" applyNumberFormat="1" applyFont="1" applyFill="1" applyBorder="1" applyProtection="1"/>
    <xf numFmtId="0" fontId="29" fillId="0" borderId="0" xfId="0" applyNumberFormat="1" applyFont="1" applyFill="1" applyProtection="1"/>
    <xf numFmtId="10" fontId="28" fillId="0" borderId="0" xfId="0" applyNumberFormat="1" applyFont="1" applyFill="1" applyBorder="1" applyAlignment="1" applyProtection="1">
      <alignment vertical="top" wrapText="1"/>
    </xf>
    <xf numFmtId="0" fontId="0" fillId="0" borderId="21" xfId="0" applyNumberFormat="1" applyFont="1" applyFill="1" applyBorder="1" applyAlignment="1" applyProtection="1">
      <alignment horizontal="left" vertical="top" wrapText="1"/>
    </xf>
    <xf numFmtId="0" fontId="0" fillId="0" borderId="22" xfId="0" applyNumberFormat="1" applyFont="1" applyFill="1" applyBorder="1" applyAlignment="1" applyProtection="1">
      <alignment vertical="top" wrapText="1"/>
    </xf>
    <xf numFmtId="0" fontId="0" fillId="0" borderId="12" xfId="0" applyNumberFormat="1" applyFont="1" applyFill="1" applyBorder="1" applyAlignment="1" applyProtection="1">
      <alignment vertical="top" wrapText="1"/>
    </xf>
    <xf numFmtId="0" fontId="0" fillId="0" borderId="23" xfId="0" applyNumberFormat="1" applyFont="1" applyFill="1" applyBorder="1" applyAlignment="1" applyProtection="1">
      <alignment vertical="top" wrapText="1"/>
    </xf>
    <xf numFmtId="0" fontId="30" fillId="0" borderId="0" xfId="0" applyNumberFormat="1" applyFont="1" applyFill="1" applyProtection="1"/>
    <xf numFmtId="0" fontId="31" fillId="0" borderId="14" xfId="0" applyNumberFormat="1" applyFont="1" applyFill="1" applyBorder="1" applyAlignment="1" applyProtection="1">
      <alignment vertical="top" wrapText="1"/>
    </xf>
    <xf numFmtId="0" fontId="31" fillId="0" borderId="30" xfId="0" applyNumberFormat="1" applyFont="1" applyFill="1" applyBorder="1" applyAlignment="1" applyProtection="1">
      <alignment vertical="top" wrapText="1"/>
    </xf>
    <xf numFmtId="15" fontId="0" fillId="0" borderId="30" xfId="0" applyNumberFormat="1" applyFont="1" applyFill="1" applyBorder="1" applyProtection="1"/>
    <xf numFmtId="15" fontId="0" fillId="0" borderId="15" xfId="0" applyNumberFormat="1" applyFont="1" applyFill="1" applyBorder="1" applyProtection="1"/>
    <xf numFmtId="0" fontId="31" fillId="0" borderId="16" xfId="0" applyNumberFormat="1" applyFont="1" applyFill="1" applyBorder="1" applyAlignment="1" applyProtection="1">
      <alignment vertical="top" wrapText="1"/>
    </xf>
    <xf numFmtId="0" fontId="31" fillId="0" borderId="29" xfId="0" applyNumberFormat="1" applyFont="1" applyFill="1" applyBorder="1" applyAlignment="1" applyProtection="1">
      <alignment vertical="top" wrapText="1"/>
    </xf>
    <xf numFmtId="15" fontId="0" fillId="0" borderId="29" xfId="0" applyNumberFormat="1" applyFont="1" applyFill="1" applyBorder="1" applyProtection="1"/>
    <xf numFmtId="15" fontId="0" fillId="0" borderId="17" xfId="0" applyNumberFormat="1" applyFont="1" applyFill="1" applyBorder="1" applyProtection="1"/>
    <xf numFmtId="0" fontId="32" fillId="0" borderId="0" xfId="0" applyNumberFormat="1" applyFont="1" applyFill="1" applyProtection="1"/>
    <xf numFmtId="0" fontId="23" fillId="11" borderId="18" xfId="0" applyNumberFormat="1" applyFont="1" applyFill="1" applyBorder="1" applyAlignment="1" applyProtection="1">
      <alignment vertical="top" wrapText="1"/>
    </xf>
    <xf numFmtId="0" fontId="23" fillId="11" borderId="31" xfId="0" applyNumberFormat="1" applyFont="1" applyFill="1" applyBorder="1" applyAlignment="1" applyProtection="1">
      <alignment vertical="top" wrapText="1"/>
    </xf>
    <xf numFmtId="0" fontId="33" fillId="11" borderId="31" xfId="0" applyNumberFormat="1" applyFont="1" applyFill="1" applyBorder="1" applyProtection="1"/>
    <xf numFmtId="0" fontId="23" fillId="11" borderId="31" xfId="0" applyNumberFormat="1" applyFont="1" applyFill="1" applyBorder="1" applyProtection="1"/>
    <xf numFmtId="0" fontId="23" fillId="11" borderId="41" xfId="0" applyNumberFormat="1" applyFont="1" applyFill="1" applyBorder="1" applyProtection="1"/>
    <xf numFmtId="0" fontId="23" fillId="11" borderId="40" xfId="0" applyNumberFormat="1" applyFont="1" applyFill="1" applyBorder="1" applyProtection="1"/>
    <xf numFmtId="0" fontId="0" fillId="0" borderId="28" xfId="0" applyNumberFormat="1" applyFont="1" applyFill="1" applyBorder="1" applyAlignment="1" applyProtection="1">
      <alignment vertical="top" wrapText="1"/>
    </xf>
    <xf numFmtId="0" fontId="0" fillId="0" borderId="33" xfId="0" applyNumberFormat="1" applyFont="1" applyFill="1" applyBorder="1" applyAlignment="1" applyProtection="1">
      <alignment vertical="top" wrapText="1"/>
    </xf>
    <xf numFmtId="43" fontId="0" fillId="0" borderId="34" xfId="29" applyFont="1" applyFill="1" applyBorder="1" applyProtection="1"/>
    <xf numFmtId="43" fontId="0" fillId="0" borderId="20" xfId="29" applyFont="1" applyFill="1" applyBorder="1" applyProtection="1"/>
    <xf numFmtId="43" fontId="0" fillId="0" borderId="41" xfId="29" applyFont="1" applyFill="1" applyBorder="1" applyProtection="1"/>
    <xf numFmtId="0" fontId="0" fillId="0" borderId="19" xfId="0" applyNumberFormat="1" applyFont="1" applyFill="1" applyBorder="1" applyAlignment="1" applyProtection="1">
      <alignment vertical="top" wrapText="1"/>
    </xf>
    <xf numFmtId="0" fontId="0" fillId="0" borderId="24" xfId="0" applyNumberFormat="1" applyFont="1" applyFill="1" applyBorder="1" applyAlignment="1" applyProtection="1">
      <alignment vertical="top" wrapText="1"/>
    </xf>
    <xf numFmtId="43" fontId="0" fillId="0" borderId="25" xfId="29" applyFont="1" applyFill="1" applyBorder="1" applyProtection="1"/>
    <xf numFmtId="0" fontId="0" fillId="0" borderId="25" xfId="0" applyNumberFormat="1" applyFont="1" applyFill="1" applyBorder="1" applyProtection="1"/>
    <xf numFmtId="0" fontId="0" fillId="0" borderId="0" xfId="0" applyNumberFormat="1" applyFont="1" applyFill="1" applyBorder="1" applyProtection="1"/>
    <xf numFmtId="43" fontId="0" fillId="0" borderId="39" xfId="29" applyFont="1" applyFill="1" applyBorder="1" applyProtection="1"/>
    <xf numFmtId="43" fontId="0" fillId="0" borderId="24" xfId="29" applyFont="1" applyFill="1" applyBorder="1" applyProtection="1"/>
    <xf numFmtId="43" fontId="0" fillId="0" borderId="0" xfId="29" applyFont="1" applyFill="1" applyBorder="1" applyProtection="1"/>
    <xf numFmtId="0" fontId="31" fillId="0" borderId="19" xfId="0" applyNumberFormat="1" applyFont="1" applyFill="1" applyBorder="1" applyAlignment="1" applyProtection="1">
      <alignment vertical="top" wrapText="1"/>
    </xf>
    <xf numFmtId="0" fontId="31" fillId="0" borderId="24" xfId="0" applyNumberFormat="1" applyFont="1" applyFill="1" applyBorder="1" applyAlignment="1" applyProtection="1">
      <alignment vertical="top" wrapText="1"/>
    </xf>
    <xf numFmtId="43" fontId="31" fillId="0" borderId="25" xfId="29" applyFont="1" applyFill="1" applyBorder="1" applyProtection="1"/>
    <xf numFmtId="43" fontId="31" fillId="0" borderId="0" xfId="29" applyFont="1" applyFill="1" applyBorder="1" applyProtection="1"/>
    <xf numFmtId="0" fontId="0" fillId="0" borderId="21" xfId="0" applyNumberFormat="1" applyFont="1" applyFill="1" applyBorder="1" applyAlignment="1" applyProtection="1">
      <alignment vertical="top" wrapText="1"/>
    </xf>
    <xf numFmtId="0" fontId="0" fillId="0" borderId="26" xfId="0" applyNumberFormat="1" applyFont="1" applyFill="1" applyBorder="1" applyAlignment="1" applyProtection="1">
      <alignment vertical="top" wrapText="1"/>
    </xf>
    <xf numFmtId="43" fontId="0" fillId="0" borderId="27" xfId="29" applyFont="1" applyFill="1" applyBorder="1" applyProtection="1"/>
    <xf numFmtId="0" fontId="0" fillId="0" borderId="27" xfId="0" applyNumberFormat="1" applyFont="1" applyFill="1" applyBorder="1" applyProtection="1"/>
    <xf numFmtId="0" fontId="0" fillId="0" borderId="23" xfId="0" applyNumberFormat="1" applyFont="1" applyFill="1" applyBorder="1" applyProtection="1"/>
    <xf numFmtId="0" fontId="0" fillId="0" borderId="42" xfId="0" applyNumberFormat="1" applyFont="1" applyFill="1" applyBorder="1" applyProtection="1"/>
    <xf numFmtId="0" fontId="31" fillId="0" borderId="21" xfId="0" applyNumberFormat="1" applyFont="1" applyFill="1" applyBorder="1" applyAlignment="1" applyProtection="1">
      <alignment vertical="top" wrapText="1"/>
    </xf>
    <xf numFmtId="0" fontId="31" fillId="0" borderId="26" xfId="0" applyNumberFormat="1" applyFont="1" applyFill="1" applyBorder="1" applyAlignment="1" applyProtection="1">
      <alignment vertical="top" wrapText="1"/>
    </xf>
    <xf numFmtId="0" fontId="31" fillId="0" borderId="23" xfId="0" applyNumberFormat="1" applyFont="1" applyFill="1" applyBorder="1" applyAlignment="1" applyProtection="1">
      <alignment vertical="top" wrapText="1"/>
    </xf>
    <xf numFmtId="43" fontId="31" fillId="0" borderId="35" xfId="29" applyFont="1" applyFill="1" applyBorder="1" applyProtection="1"/>
    <xf numFmtId="43" fontId="0" fillId="0" borderId="36" xfId="29" applyFont="1" applyFill="1" applyBorder="1" applyProtection="1"/>
    <xf numFmtId="43" fontId="0" fillId="0" borderId="37" xfId="29" applyFont="1" applyFill="1" applyBorder="1" applyProtection="1"/>
    <xf numFmtId="0" fontId="0" fillId="0" borderId="38" xfId="0" applyNumberFormat="1" applyFont="1" applyFill="1" applyBorder="1" applyProtection="1"/>
    <xf numFmtId="0" fontId="0" fillId="0" borderId="13" xfId="0" applyNumberFormat="1" applyFont="1" applyFill="1" applyBorder="1" applyProtection="1"/>
    <xf numFmtId="0" fontId="0" fillId="0" borderId="0" xfId="0" applyNumberFormat="1" applyFont="1" applyFill="1" applyAlignment="1" applyProtection="1">
      <alignment vertical="top" wrapText="1"/>
    </xf>
    <xf numFmtId="0" fontId="31" fillId="0" borderId="0" xfId="0" applyNumberFormat="1" applyFont="1" applyFill="1" applyAlignment="1" applyProtection="1">
      <alignment vertical="top" wrapText="1"/>
    </xf>
    <xf numFmtId="2" fontId="0" fillId="0" borderId="0" xfId="0" applyNumberFormat="1" applyFont="1" applyFill="1" applyProtection="1"/>
    <xf numFmtId="0" fontId="32" fillId="0" borderId="0" xfId="30" applyFont="1" applyAlignment="1" applyProtection="1">
      <alignment vertical="top" wrapText="1"/>
    </xf>
    <xf numFmtId="0" fontId="32" fillId="0" borderId="0" xfId="30" applyFont="1" applyProtection="1"/>
    <xf numFmtId="0" fontId="0" fillId="0" borderId="14" xfId="0" applyNumberFormat="1" applyFont="1" applyFill="1" applyBorder="1" applyAlignment="1" applyProtection="1">
      <alignment horizontal="left" vertical="top" wrapText="1"/>
    </xf>
    <xf numFmtId="0" fontId="0" fillId="0" borderId="43" xfId="0" applyNumberFormat="1" applyFont="1" applyFill="1" applyBorder="1" applyAlignment="1" applyProtection="1">
      <alignment vertical="top" wrapText="1"/>
    </xf>
    <xf numFmtId="0" fontId="0" fillId="0" borderId="44" xfId="0" applyNumberFormat="1" applyFont="1" applyFill="1" applyBorder="1" applyAlignment="1" applyProtection="1">
      <alignment vertical="top" wrapText="1"/>
    </xf>
    <xf numFmtId="0" fontId="0" fillId="0" borderId="45" xfId="0" applyNumberFormat="1" applyFont="1" applyFill="1" applyBorder="1" applyAlignment="1" applyProtection="1">
      <alignment vertical="top" wrapText="1"/>
    </xf>
    <xf numFmtId="166" fontId="24" fillId="0" borderId="0" xfId="0" applyNumberFormat="1" applyFont="1" applyBorder="1"/>
    <xf numFmtId="164" fontId="24" fillId="0" borderId="0" xfId="0" applyFont="1" applyBorder="1"/>
    <xf numFmtId="168" fontId="24" fillId="0" borderId="17" xfId="0" applyNumberFormat="1" applyFont="1" applyBorder="1"/>
    <xf numFmtId="169" fontId="24" fillId="0" borderId="17" xfId="0" applyNumberFormat="1" applyFont="1" applyBorder="1"/>
    <xf numFmtId="14" fontId="24" fillId="0" borderId="0" xfId="0" applyNumberFormat="1" applyFont="1"/>
    <xf numFmtId="10" fontId="28" fillId="0" borderId="15" xfId="0" applyNumberFormat="1" applyFont="1" applyFill="1" applyBorder="1" applyAlignment="1" applyProtection="1">
      <alignment vertical="top" wrapText="1"/>
      <protection locked="0"/>
    </xf>
    <xf numFmtId="10" fontId="28" fillId="0" borderId="32" xfId="0" applyNumberFormat="1" applyFont="1" applyFill="1" applyBorder="1" applyAlignment="1" applyProtection="1">
      <alignment vertical="top" wrapText="1"/>
      <protection locked="0"/>
    </xf>
    <xf numFmtId="164" fontId="25" fillId="11" borderId="10" xfId="0" applyFont="1" applyFill="1" applyBorder="1" applyAlignment="1">
      <alignment horizontal="center"/>
    </xf>
    <xf numFmtId="164" fontId="25" fillId="11" borderId="11" xfId="0" applyFont="1" applyFill="1" applyBorder="1" applyAlignment="1">
      <alignment horizontal="center"/>
    </xf>
    <xf numFmtId="164" fontId="17" fillId="0" borderId="0" xfId="0" applyFont="1" applyAlignment="1">
      <alignment horizontal="center"/>
    </xf>
  </cellXfs>
  <cellStyles count="31">
    <cellStyle name="Bad" xfId="8" builtinId="27" customBuiltin="1"/>
    <cellStyle name="Calculation" xfId="12" builtinId="22" customBuiltin="1"/>
    <cellStyle name="Check Cell" xfId="14" builtinId="23" customBuiltin="1"/>
    <cellStyle name="Comma" xfId="29" builtinId="3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 customBuiltin="1"/>
    <cellStyle name="Normal 2" xfId="30"/>
    <cellStyle name="Note" xfId="15" builtinId="10" customBuiltin="1"/>
    <cellStyle name="Output" xfId="11" builtinId="21" customBuiltin="1"/>
    <cellStyle name="Percent" xfId="1" builtinId="5" customBuiltin="1"/>
    <cellStyle name="Smart Bold" xfId="18"/>
    <cellStyle name="Smart Forecast" xfId="19"/>
    <cellStyle name="Smart General" xfId="20"/>
    <cellStyle name="Smart Highlight" xfId="21"/>
    <cellStyle name="Smart Percent" xfId="22"/>
    <cellStyle name="Smart Source" xfId="23"/>
    <cellStyle name="Smart Subtitle 1" xfId="24"/>
    <cellStyle name="Smart Subtitle 2" xfId="25"/>
    <cellStyle name="Smart Subtotal" xfId="26"/>
    <cellStyle name="Smart Title" xfId="27"/>
    <cellStyle name="Smart Total" xfId="28"/>
    <cellStyle name="Title" xfId="2" builtinId="15" customBuiltin="1"/>
    <cellStyle name="Total" xfId="17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martTheme">
  <a:themeElements>
    <a:clrScheme name="PwC Burgundy">
      <a:dk1>
        <a:srgbClr val="000000"/>
      </a:dk1>
      <a:lt1>
        <a:srgbClr val="FFFFFF"/>
      </a:lt1>
      <a:dk2>
        <a:srgbClr val="A32020"/>
      </a:dk2>
      <a:lt2>
        <a:srgbClr val="FFFFFF"/>
      </a:lt2>
      <a:accent1>
        <a:srgbClr val="A32020"/>
      </a:accent1>
      <a:accent2>
        <a:srgbClr val="E0301E"/>
      </a:accent2>
      <a:accent3>
        <a:srgbClr val="602320"/>
      </a:accent3>
      <a:accent4>
        <a:srgbClr val="DB536A"/>
      </a:accent4>
      <a:accent5>
        <a:srgbClr val="DC6900"/>
      </a:accent5>
      <a:accent6>
        <a:srgbClr val="FFB600"/>
      </a:accent6>
      <a:hlink>
        <a:srgbClr val="A32020"/>
      </a:hlink>
      <a:folHlink>
        <a:srgbClr val="A32020"/>
      </a:folHlink>
    </a:clrScheme>
    <a:fontScheme name="Smart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30"/>
  <sheetViews>
    <sheetView showGridLines="0" tabSelected="1" workbookViewId="0">
      <selection activeCell="C14" sqref="C14"/>
    </sheetView>
  </sheetViews>
  <sheetFormatPr defaultColWidth="9.140625" defaultRowHeight="12" customHeight="1" x14ac:dyDescent="0.2"/>
  <cols>
    <col min="1" max="1" width="7.28515625" style="2" customWidth="1"/>
    <col min="2" max="2" width="55.7109375" style="2" bestFit="1" customWidth="1"/>
    <col min="3" max="3" width="11" style="2" bestFit="1" customWidth="1"/>
    <col min="4" max="4" width="10.140625" style="2" bestFit="1" customWidth="1"/>
    <col min="5" max="5" width="9.7109375" style="2" bestFit="1" customWidth="1"/>
    <col min="6" max="16384" width="9.140625" style="2"/>
  </cols>
  <sheetData>
    <row r="1" spans="2:8" ht="12" customHeight="1" thickBot="1" x14ac:dyDescent="0.25"/>
    <row r="2" spans="2:8" ht="12" customHeight="1" thickBot="1" x14ac:dyDescent="0.25">
      <c r="B2" s="91" t="s">
        <v>3</v>
      </c>
      <c r="C2" s="92"/>
    </row>
    <row r="3" spans="2:8" ht="12" customHeight="1" thickBot="1" x14ac:dyDescent="0.25">
      <c r="B3" s="3"/>
      <c r="C3" s="4"/>
    </row>
    <row r="4" spans="2:8" ht="12" customHeight="1" thickBot="1" x14ac:dyDescent="0.25">
      <c r="B4" s="5" t="s">
        <v>12</v>
      </c>
      <c r="C4" s="6">
        <v>43895</v>
      </c>
    </row>
    <row r="5" spans="2:8" ht="12" customHeight="1" thickBot="1" x14ac:dyDescent="0.25">
      <c r="B5" s="7"/>
      <c r="C5" s="8"/>
      <c r="D5" s="6"/>
    </row>
    <row r="6" spans="2:8" ht="12" customHeight="1" x14ac:dyDescent="0.2">
      <c r="B6" s="7" t="s">
        <v>4</v>
      </c>
      <c r="C6" s="6">
        <v>44090</v>
      </c>
    </row>
    <row r="7" spans="2:8" ht="12" customHeight="1" thickBot="1" x14ac:dyDescent="0.25">
      <c r="B7" s="7"/>
      <c r="C7" s="8"/>
    </row>
    <row r="8" spans="2:8" ht="12" customHeight="1" x14ac:dyDescent="0.2">
      <c r="B8" s="7" t="s">
        <v>5</v>
      </c>
      <c r="C8" s="6">
        <f>C6+12</f>
        <v>44102</v>
      </c>
      <c r="E8" s="85"/>
      <c r="F8" s="85"/>
    </row>
    <row r="9" spans="2:8" ht="12" customHeight="1" x14ac:dyDescent="0.2">
      <c r="B9" s="7"/>
      <c r="C9" s="8"/>
      <c r="E9" s="85"/>
      <c r="F9" s="85"/>
    </row>
    <row r="10" spans="2:8" ht="12" customHeight="1" x14ac:dyDescent="0.2">
      <c r="B10" s="7" t="s">
        <v>6</v>
      </c>
      <c r="C10" s="8">
        <v>18</v>
      </c>
      <c r="D10" s="9" t="s">
        <v>13</v>
      </c>
      <c r="E10" s="84"/>
      <c r="F10" s="85"/>
    </row>
    <row r="11" spans="2:8" ht="12" customHeight="1" x14ac:dyDescent="0.2">
      <c r="B11" s="10" t="s">
        <v>35</v>
      </c>
      <c r="C11" s="8"/>
      <c r="E11" s="84"/>
      <c r="F11" s="84"/>
    </row>
    <row r="12" spans="2:8" ht="12" customHeight="1" thickBot="1" x14ac:dyDescent="0.25">
      <c r="B12" s="7"/>
      <c r="C12" s="8"/>
      <c r="E12" s="84"/>
      <c r="F12" s="85"/>
      <c r="G12" s="85"/>
      <c r="H12" s="85"/>
    </row>
    <row r="13" spans="2:8" ht="12" customHeight="1" x14ac:dyDescent="0.2">
      <c r="B13" s="7" t="s">
        <v>7</v>
      </c>
      <c r="C13" s="6">
        <f>DATE(2020,9+18,28)</f>
        <v>44648</v>
      </c>
      <c r="D13" s="88"/>
      <c r="E13" s="84"/>
      <c r="F13" s="85"/>
      <c r="G13" s="85"/>
      <c r="H13" s="85"/>
    </row>
    <row r="14" spans="2:8" ht="12" customHeight="1" thickBot="1" x14ac:dyDescent="0.25">
      <c r="B14" s="7"/>
      <c r="C14" s="8"/>
      <c r="E14" s="84"/>
      <c r="F14" s="84"/>
      <c r="G14" s="85"/>
      <c r="H14" s="85"/>
    </row>
    <row r="15" spans="2:8" ht="12" customHeight="1" x14ac:dyDescent="0.2">
      <c r="B15" s="7" t="s">
        <v>8</v>
      </c>
      <c r="C15" s="6">
        <f>DATE(IF(MONTH(C13)&gt;3,YEAR(C13)+1,YEAR(C13)),3,31)</f>
        <v>44651</v>
      </c>
      <c r="E15" s="84"/>
      <c r="F15" s="84"/>
      <c r="G15" s="84"/>
      <c r="H15" s="85"/>
    </row>
    <row r="16" spans="2:8" ht="12" customHeight="1" x14ac:dyDescent="0.2">
      <c r="B16" s="7"/>
      <c r="C16" s="8"/>
      <c r="E16" s="84"/>
      <c r="F16" s="84"/>
      <c r="G16" s="85"/>
      <c r="H16" s="85"/>
    </row>
    <row r="17" spans="2:8" ht="12" customHeight="1" x14ac:dyDescent="0.2">
      <c r="B17" s="7" t="s">
        <v>9</v>
      </c>
      <c r="C17" s="86">
        <f>(C15-C13)/365</f>
        <v>8.21917808219178E-3</v>
      </c>
      <c r="D17" s="9" t="s">
        <v>14</v>
      </c>
      <c r="E17" s="84"/>
      <c r="F17" s="84"/>
      <c r="G17" s="85"/>
      <c r="H17" s="85"/>
    </row>
    <row r="18" spans="2:8" ht="12" customHeight="1" thickBot="1" x14ac:dyDescent="0.25">
      <c r="B18" s="7"/>
      <c r="C18" s="8"/>
      <c r="E18" s="84"/>
      <c r="F18" s="84"/>
      <c r="G18" s="85"/>
      <c r="H18" s="85"/>
    </row>
    <row r="19" spans="2:8" ht="12" customHeight="1" x14ac:dyDescent="0.2">
      <c r="B19" s="7" t="s">
        <v>34</v>
      </c>
      <c r="C19" s="6">
        <f>DATE(YEAR(C13)+35,MONTH(C13),DAY(C13)-1)</f>
        <v>57431</v>
      </c>
      <c r="E19" s="84"/>
      <c r="F19" s="84"/>
      <c r="G19" s="85"/>
      <c r="H19" s="85"/>
    </row>
    <row r="20" spans="2:8" ht="12" customHeight="1" thickBot="1" x14ac:dyDescent="0.25">
      <c r="B20" s="7"/>
      <c r="C20" s="8"/>
      <c r="E20" s="84"/>
      <c r="F20" s="84"/>
      <c r="G20" s="85"/>
      <c r="H20" s="85"/>
    </row>
    <row r="21" spans="2:8" ht="12" customHeight="1" x14ac:dyDescent="0.2">
      <c r="B21" s="7" t="s">
        <v>10</v>
      </c>
      <c r="C21" s="6">
        <f>DATE(IF(MONTH(C19)&gt;3,YEAR(C19),YEAR(C19)-1),4,1)</f>
        <v>57071</v>
      </c>
      <c r="E21" s="84"/>
      <c r="F21" s="84"/>
      <c r="G21" s="85"/>
      <c r="H21" s="85"/>
    </row>
    <row r="22" spans="2:8" ht="12" customHeight="1" x14ac:dyDescent="0.2">
      <c r="B22" s="7"/>
      <c r="C22" s="8"/>
      <c r="E22" s="84"/>
      <c r="F22" s="84"/>
      <c r="G22" s="85"/>
      <c r="H22" s="85"/>
    </row>
    <row r="23" spans="2:8" ht="12" customHeight="1" thickBot="1" x14ac:dyDescent="0.25">
      <c r="B23" s="11" t="s">
        <v>11</v>
      </c>
      <c r="C23" s="87">
        <f>1-C17</f>
        <v>0.99178082191780825</v>
      </c>
      <c r="D23" s="9" t="s">
        <v>14</v>
      </c>
      <c r="E23" s="84"/>
      <c r="F23" s="84"/>
      <c r="G23" s="85"/>
      <c r="H23" s="85"/>
    </row>
    <row r="24" spans="2:8" ht="12" customHeight="1" x14ac:dyDescent="0.2">
      <c r="E24" s="84"/>
      <c r="F24" s="84"/>
      <c r="G24" s="85"/>
      <c r="H24" s="85"/>
    </row>
    <row r="25" spans="2:8" ht="12" customHeight="1" x14ac:dyDescent="0.2">
      <c r="E25" s="84"/>
      <c r="F25" s="84"/>
      <c r="G25" s="85"/>
      <c r="H25" s="85"/>
    </row>
    <row r="26" spans="2:8" ht="12" customHeight="1" x14ac:dyDescent="0.2">
      <c r="E26" s="85"/>
      <c r="F26" s="84"/>
      <c r="G26" s="85"/>
      <c r="H26" s="85"/>
    </row>
    <row r="27" spans="2:8" ht="12" customHeight="1" x14ac:dyDescent="0.2">
      <c r="F27" s="84"/>
      <c r="G27" s="85"/>
      <c r="H27" s="85"/>
    </row>
    <row r="28" spans="2:8" ht="12" customHeight="1" x14ac:dyDescent="0.2">
      <c r="F28" s="85"/>
      <c r="G28" s="85"/>
      <c r="H28" s="85"/>
    </row>
    <row r="29" spans="2:8" ht="12" customHeight="1" x14ac:dyDescent="0.2">
      <c r="F29" s="85"/>
      <c r="G29" s="85"/>
      <c r="H29" s="85"/>
    </row>
    <row r="30" spans="2:8" ht="12" customHeight="1" x14ac:dyDescent="0.2">
      <c r="F30" s="85"/>
      <c r="G30" s="85"/>
      <c r="H30" s="85"/>
    </row>
  </sheetData>
  <mergeCells count="1">
    <mergeCell ref="B2:C2"/>
  </mergeCells>
  <pageMargins left="0.6" right="0.6" top="1" bottom="1" header="0.5" footer="0.5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F39"/>
  <sheetViews>
    <sheetView showGridLines="0" zoomScaleNormal="100" workbookViewId="0">
      <selection activeCell="B24" sqref="B24"/>
    </sheetView>
  </sheetViews>
  <sheetFormatPr defaultColWidth="9.140625" defaultRowHeight="12" customHeight="1" x14ac:dyDescent="0.2"/>
  <cols>
    <col min="1" max="1" width="4.85546875" style="1" customWidth="1"/>
    <col min="2" max="2" width="10.28515625" style="1" customWidth="1"/>
    <col min="3" max="3" width="16.28515625" style="1" customWidth="1"/>
    <col min="4" max="4" width="13.140625" style="1" customWidth="1"/>
    <col min="5" max="5" width="17.85546875" style="1" customWidth="1"/>
    <col min="6" max="6" width="21.5703125" style="1" customWidth="1"/>
    <col min="7" max="16384" width="9.140625" style="1"/>
  </cols>
  <sheetData>
    <row r="1" spans="1:6" ht="12" customHeight="1" x14ac:dyDescent="0.2">
      <c r="A1" s="93" t="s">
        <v>30</v>
      </c>
      <c r="B1" s="93"/>
      <c r="C1" s="93"/>
      <c r="D1" s="93"/>
      <c r="E1" s="93"/>
      <c r="F1" s="93"/>
    </row>
    <row r="2" spans="1:6" ht="12" customHeight="1" x14ac:dyDescent="0.2">
      <c r="B2" s="1" t="s">
        <v>36</v>
      </c>
    </row>
    <row r="3" spans="1:6" s="12" customFormat="1" ht="48" x14ac:dyDescent="0.2">
      <c r="B3" s="13" t="s">
        <v>0</v>
      </c>
      <c r="C3" s="13" t="s">
        <v>1</v>
      </c>
      <c r="D3" s="13" t="s">
        <v>2</v>
      </c>
      <c r="E3" s="13" t="s">
        <v>32</v>
      </c>
      <c r="F3" s="13" t="s">
        <v>33</v>
      </c>
    </row>
    <row r="4" spans="1:6" ht="12" customHeight="1" x14ac:dyDescent="0.2">
      <c r="B4" s="14">
        <v>1</v>
      </c>
      <c r="C4" s="15">
        <f>Factors!C13</f>
        <v>44648</v>
      </c>
      <c r="D4" s="15">
        <f>Factors!C15</f>
        <v>44651</v>
      </c>
      <c r="E4" s="16"/>
      <c r="F4" s="17">
        <v>0</v>
      </c>
    </row>
    <row r="5" spans="1:6" ht="12" customHeight="1" x14ac:dyDescent="0.2">
      <c r="B5" s="14">
        <v>2</v>
      </c>
      <c r="C5" s="15">
        <f>D4+1</f>
        <v>44652</v>
      </c>
      <c r="D5" s="15">
        <f>DATE(YEAR(D4)+1,MONTH(D4),DAY(D4))</f>
        <v>45016</v>
      </c>
      <c r="E5" s="16"/>
      <c r="F5" s="18"/>
    </row>
    <row r="6" spans="1:6" ht="12" customHeight="1" x14ac:dyDescent="0.2">
      <c r="B6" s="14">
        <v>3</v>
      </c>
      <c r="C6" s="15">
        <f t="shared" ref="C6:C39" si="0">D5+1</f>
        <v>45017</v>
      </c>
      <c r="D6" s="15">
        <f t="shared" ref="D6:D38" si="1">DATE(YEAR(D5)+1,MONTH(D5),DAY(D5))</f>
        <v>45382</v>
      </c>
      <c r="E6" s="16"/>
      <c r="F6" s="18"/>
    </row>
    <row r="7" spans="1:6" ht="12" customHeight="1" x14ac:dyDescent="0.2">
      <c r="B7" s="14">
        <v>4</v>
      </c>
      <c r="C7" s="15">
        <f t="shared" si="0"/>
        <v>45383</v>
      </c>
      <c r="D7" s="15">
        <f t="shared" si="1"/>
        <v>45747</v>
      </c>
      <c r="E7" s="16"/>
      <c r="F7" s="18"/>
    </row>
    <row r="8" spans="1:6" ht="12" customHeight="1" x14ac:dyDescent="0.2">
      <c r="B8" s="14">
        <v>5</v>
      </c>
      <c r="C8" s="15">
        <f t="shared" si="0"/>
        <v>45748</v>
      </c>
      <c r="D8" s="15">
        <f t="shared" si="1"/>
        <v>46112</v>
      </c>
      <c r="E8" s="16"/>
      <c r="F8" s="18"/>
    </row>
    <row r="9" spans="1:6" ht="12" customHeight="1" x14ac:dyDescent="0.2">
      <c r="B9" s="14">
        <v>6</v>
      </c>
      <c r="C9" s="15">
        <f t="shared" si="0"/>
        <v>46113</v>
      </c>
      <c r="D9" s="15">
        <f t="shared" si="1"/>
        <v>46477</v>
      </c>
      <c r="E9" s="16"/>
      <c r="F9" s="18"/>
    </row>
    <row r="10" spans="1:6" ht="12" customHeight="1" x14ac:dyDescent="0.2">
      <c r="B10" s="14">
        <v>7</v>
      </c>
      <c r="C10" s="15">
        <f t="shared" si="0"/>
        <v>46478</v>
      </c>
      <c r="D10" s="15">
        <f t="shared" si="1"/>
        <v>46843</v>
      </c>
      <c r="E10" s="16"/>
      <c r="F10" s="18"/>
    </row>
    <row r="11" spans="1:6" ht="12" customHeight="1" x14ac:dyDescent="0.2">
      <c r="B11" s="14">
        <v>8</v>
      </c>
      <c r="C11" s="15">
        <f t="shared" si="0"/>
        <v>46844</v>
      </c>
      <c r="D11" s="15">
        <f t="shared" si="1"/>
        <v>47208</v>
      </c>
      <c r="E11" s="16"/>
      <c r="F11" s="18"/>
    </row>
    <row r="12" spans="1:6" ht="12" customHeight="1" x14ac:dyDescent="0.2">
      <c r="B12" s="14">
        <v>9</v>
      </c>
      <c r="C12" s="15">
        <f t="shared" si="0"/>
        <v>47209</v>
      </c>
      <c r="D12" s="15">
        <f t="shared" si="1"/>
        <v>47573</v>
      </c>
      <c r="E12" s="16"/>
      <c r="F12" s="18"/>
    </row>
    <row r="13" spans="1:6" ht="12" customHeight="1" x14ac:dyDescent="0.2">
      <c r="B13" s="14">
        <v>10</v>
      </c>
      <c r="C13" s="15">
        <f t="shared" si="0"/>
        <v>47574</v>
      </c>
      <c r="D13" s="15">
        <f t="shared" si="1"/>
        <v>47938</v>
      </c>
      <c r="E13" s="16"/>
      <c r="F13" s="18"/>
    </row>
    <row r="14" spans="1:6" ht="12" customHeight="1" x14ac:dyDescent="0.2">
      <c r="B14" s="14">
        <v>11</v>
      </c>
      <c r="C14" s="15">
        <f t="shared" si="0"/>
        <v>47939</v>
      </c>
      <c r="D14" s="15">
        <f t="shared" si="1"/>
        <v>48304</v>
      </c>
      <c r="E14" s="16"/>
      <c r="F14" s="18"/>
    </row>
    <row r="15" spans="1:6" ht="12" customHeight="1" x14ac:dyDescent="0.2">
      <c r="B15" s="14">
        <v>12</v>
      </c>
      <c r="C15" s="15">
        <f t="shared" si="0"/>
        <v>48305</v>
      </c>
      <c r="D15" s="15">
        <f t="shared" si="1"/>
        <v>48669</v>
      </c>
      <c r="E15" s="16"/>
      <c r="F15" s="18"/>
    </row>
    <row r="16" spans="1:6" ht="12" customHeight="1" x14ac:dyDescent="0.2">
      <c r="B16" s="14">
        <v>13</v>
      </c>
      <c r="C16" s="15">
        <f t="shared" si="0"/>
        <v>48670</v>
      </c>
      <c r="D16" s="15">
        <f t="shared" si="1"/>
        <v>49034</v>
      </c>
      <c r="E16" s="16"/>
      <c r="F16" s="18"/>
    </row>
    <row r="17" spans="2:6" ht="12" customHeight="1" x14ac:dyDescent="0.2">
      <c r="B17" s="14">
        <v>14</v>
      </c>
      <c r="C17" s="15">
        <f t="shared" si="0"/>
        <v>49035</v>
      </c>
      <c r="D17" s="15">
        <f t="shared" si="1"/>
        <v>49399</v>
      </c>
      <c r="E17" s="16"/>
      <c r="F17" s="18"/>
    </row>
    <row r="18" spans="2:6" ht="12" customHeight="1" x14ac:dyDescent="0.2">
      <c r="B18" s="14">
        <v>15</v>
      </c>
      <c r="C18" s="15">
        <f t="shared" si="0"/>
        <v>49400</v>
      </c>
      <c r="D18" s="15">
        <f t="shared" si="1"/>
        <v>49765</v>
      </c>
      <c r="E18" s="16"/>
      <c r="F18" s="18"/>
    </row>
    <row r="19" spans="2:6" ht="12" customHeight="1" x14ac:dyDescent="0.2">
      <c r="B19" s="14">
        <v>16</v>
      </c>
      <c r="C19" s="15">
        <f t="shared" si="0"/>
        <v>49766</v>
      </c>
      <c r="D19" s="15">
        <f t="shared" si="1"/>
        <v>50130</v>
      </c>
      <c r="E19" s="16"/>
      <c r="F19" s="18"/>
    </row>
    <row r="20" spans="2:6" ht="12" customHeight="1" x14ac:dyDescent="0.2">
      <c r="B20" s="14">
        <v>17</v>
      </c>
      <c r="C20" s="15">
        <f t="shared" si="0"/>
        <v>50131</v>
      </c>
      <c r="D20" s="15">
        <f t="shared" si="1"/>
        <v>50495</v>
      </c>
      <c r="E20" s="16"/>
      <c r="F20" s="18"/>
    </row>
    <row r="21" spans="2:6" ht="12" customHeight="1" x14ac:dyDescent="0.2">
      <c r="B21" s="14">
        <v>18</v>
      </c>
      <c r="C21" s="15">
        <f t="shared" si="0"/>
        <v>50496</v>
      </c>
      <c r="D21" s="15">
        <f t="shared" si="1"/>
        <v>50860</v>
      </c>
      <c r="E21" s="16"/>
      <c r="F21" s="18"/>
    </row>
    <row r="22" spans="2:6" ht="12" customHeight="1" x14ac:dyDescent="0.2">
      <c r="B22" s="14">
        <v>19</v>
      </c>
      <c r="C22" s="15">
        <f t="shared" si="0"/>
        <v>50861</v>
      </c>
      <c r="D22" s="15">
        <f t="shared" si="1"/>
        <v>51226</v>
      </c>
      <c r="E22" s="16"/>
      <c r="F22" s="18"/>
    </row>
    <row r="23" spans="2:6" ht="12" customHeight="1" x14ac:dyDescent="0.2">
      <c r="B23" s="14">
        <v>20</v>
      </c>
      <c r="C23" s="15">
        <f t="shared" si="0"/>
        <v>51227</v>
      </c>
      <c r="D23" s="15">
        <f t="shared" si="1"/>
        <v>51591</v>
      </c>
      <c r="E23" s="16"/>
      <c r="F23" s="18"/>
    </row>
    <row r="24" spans="2:6" ht="12" customHeight="1" x14ac:dyDescent="0.2">
      <c r="B24" s="14">
        <v>21</v>
      </c>
      <c r="C24" s="15">
        <f t="shared" si="0"/>
        <v>51592</v>
      </c>
      <c r="D24" s="15">
        <f t="shared" si="1"/>
        <v>51956</v>
      </c>
      <c r="E24" s="16"/>
      <c r="F24" s="18"/>
    </row>
    <row r="25" spans="2:6" ht="12" customHeight="1" x14ac:dyDescent="0.2">
      <c r="B25" s="14">
        <v>22</v>
      </c>
      <c r="C25" s="15">
        <f t="shared" si="0"/>
        <v>51957</v>
      </c>
      <c r="D25" s="15">
        <f t="shared" si="1"/>
        <v>52321</v>
      </c>
      <c r="E25" s="16"/>
      <c r="F25" s="18"/>
    </row>
    <row r="26" spans="2:6" ht="12" customHeight="1" x14ac:dyDescent="0.2">
      <c r="B26" s="14">
        <v>23</v>
      </c>
      <c r="C26" s="15">
        <f t="shared" si="0"/>
        <v>52322</v>
      </c>
      <c r="D26" s="15">
        <f t="shared" si="1"/>
        <v>52687</v>
      </c>
      <c r="E26" s="16"/>
      <c r="F26" s="18"/>
    </row>
    <row r="27" spans="2:6" ht="12" customHeight="1" x14ac:dyDescent="0.2">
      <c r="B27" s="14">
        <v>24</v>
      </c>
      <c r="C27" s="15">
        <f t="shared" si="0"/>
        <v>52688</v>
      </c>
      <c r="D27" s="15">
        <f t="shared" si="1"/>
        <v>53052</v>
      </c>
      <c r="E27" s="16"/>
      <c r="F27" s="18"/>
    </row>
    <row r="28" spans="2:6" ht="12" customHeight="1" x14ac:dyDescent="0.2">
      <c r="B28" s="14">
        <v>25</v>
      </c>
      <c r="C28" s="15">
        <f t="shared" si="0"/>
        <v>53053</v>
      </c>
      <c r="D28" s="15">
        <f t="shared" si="1"/>
        <v>53417</v>
      </c>
      <c r="E28" s="16"/>
      <c r="F28" s="18"/>
    </row>
    <row r="29" spans="2:6" ht="12" customHeight="1" x14ac:dyDescent="0.2">
      <c r="B29" s="14">
        <v>26</v>
      </c>
      <c r="C29" s="15">
        <f t="shared" si="0"/>
        <v>53418</v>
      </c>
      <c r="D29" s="15">
        <f t="shared" si="1"/>
        <v>53782</v>
      </c>
      <c r="E29" s="16"/>
      <c r="F29" s="18"/>
    </row>
    <row r="30" spans="2:6" ht="12" customHeight="1" x14ac:dyDescent="0.2">
      <c r="B30" s="14">
        <v>27</v>
      </c>
      <c r="C30" s="15">
        <f t="shared" si="0"/>
        <v>53783</v>
      </c>
      <c r="D30" s="15">
        <f t="shared" si="1"/>
        <v>54148</v>
      </c>
      <c r="E30" s="16"/>
      <c r="F30" s="18"/>
    </row>
    <row r="31" spans="2:6" ht="12" customHeight="1" x14ac:dyDescent="0.2">
      <c r="B31" s="14">
        <v>28</v>
      </c>
      <c r="C31" s="15">
        <f t="shared" si="0"/>
        <v>54149</v>
      </c>
      <c r="D31" s="15">
        <f t="shared" si="1"/>
        <v>54513</v>
      </c>
      <c r="E31" s="16"/>
      <c r="F31" s="18"/>
    </row>
    <row r="32" spans="2:6" ht="12" customHeight="1" x14ac:dyDescent="0.2">
      <c r="B32" s="14">
        <v>29</v>
      </c>
      <c r="C32" s="15">
        <f t="shared" si="0"/>
        <v>54514</v>
      </c>
      <c r="D32" s="15">
        <f t="shared" si="1"/>
        <v>54878</v>
      </c>
      <c r="E32" s="16"/>
      <c r="F32" s="18"/>
    </row>
    <row r="33" spans="2:6" ht="12" customHeight="1" x14ac:dyDescent="0.2">
      <c r="B33" s="14">
        <v>30</v>
      </c>
      <c r="C33" s="15">
        <f t="shared" si="0"/>
        <v>54879</v>
      </c>
      <c r="D33" s="15">
        <f t="shared" si="1"/>
        <v>55243</v>
      </c>
      <c r="E33" s="16"/>
      <c r="F33" s="18"/>
    </row>
    <row r="34" spans="2:6" ht="12" customHeight="1" x14ac:dyDescent="0.2">
      <c r="B34" s="14">
        <v>31</v>
      </c>
      <c r="C34" s="15">
        <f t="shared" si="0"/>
        <v>55244</v>
      </c>
      <c r="D34" s="15">
        <f t="shared" si="1"/>
        <v>55609</v>
      </c>
      <c r="E34" s="16"/>
      <c r="F34" s="18"/>
    </row>
    <row r="35" spans="2:6" ht="12" customHeight="1" x14ac:dyDescent="0.2">
      <c r="B35" s="14">
        <v>32</v>
      </c>
      <c r="C35" s="15">
        <f t="shared" si="0"/>
        <v>55610</v>
      </c>
      <c r="D35" s="15">
        <f t="shared" si="1"/>
        <v>55974</v>
      </c>
      <c r="E35" s="16"/>
      <c r="F35" s="18"/>
    </row>
    <row r="36" spans="2:6" ht="12" customHeight="1" x14ac:dyDescent="0.2">
      <c r="B36" s="14">
        <v>33</v>
      </c>
      <c r="C36" s="15">
        <f t="shared" si="0"/>
        <v>55975</v>
      </c>
      <c r="D36" s="15">
        <f t="shared" si="1"/>
        <v>56339</v>
      </c>
      <c r="E36" s="16"/>
      <c r="F36" s="18"/>
    </row>
    <row r="37" spans="2:6" ht="12" customHeight="1" x14ac:dyDescent="0.2">
      <c r="B37" s="14">
        <v>34</v>
      </c>
      <c r="C37" s="15">
        <f t="shared" si="0"/>
        <v>56340</v>
      </c>
      <c r="D37" s="15">
        <f t="shared" si="1"/>
        <v>56704</v>
      </c>
      <c r="E37" s="16"/>
      <c r="F37" s="18"/>
    </row>
    <row r="38" spans="2:6" ht="12" customHeight="1" x14ac:dyDescent="0.2">
      <c r="B38" s="14">
        <v>35</v>
      </c>
      <c r="C38" s="15">
        <f t="shared" si="0"/>
        <v>56705</v>
      </c>
      <c r="D38" s="15">
        <f t="shared" si="1"/>
        <v>57070</v>
      </c>
      <c r="E38" s="16"/>
      <c r="F38" s="18"/>
    </row>
    <row r="39" spans="2:6" ht="12" customHeight="1" x14ac:dyDescent="0.2">
      <c r="B39" s="14">
        <v>36</v>
      </c>
      <c r="C39" s="15">
        <f t="shared" si="0"/>
        <v>57071</v>
      </c>
      <c r="D39" s="15">
        <f>Factors!C19</f>
        <v>57431</v>
      </c>
      <c r="E39" s="16"/>
      <c r="F39" s="18"/>
    </row>
  </sheetData>
  <mergeCells count="1">
    <mergeCell ref="A1:F1"/>
  </mergeCells>
  <pageMargins left="0.6" right="0.6" top="1" bottom="1" header="0.5" footer="0.5"/>
  <pageSetup paperSize="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P26"/>
  <sheetViews>
    <sheetView showGridLines="0" workbookViewId="0">
      <selection activeCell="F14" sqref="F14"/>
    </sheetView>
  </sheetViews>
  <sheetFormatPr defaultRowHeight="12" x14ac:dyDescent="0.2"/>
  <cols>
    <col min="1" max="1" width="3.42578125" style="20" customWidth="1"/>
    <col min="2" max="2" width="34.140625" style="20" customWidth="1"/>
    <col min="3" max="3" width="4.5703125" style="20" hidden="1" customWidth="1"/>
    <col min="4" max="4" width="1" style="20" customWidth="1"/>
    <col min="5" max="5" width="9.140625" style="20" bestFit="1" customWidth="1"/>
    <col min="6" max="6" width="10" style="20" customWidth="1"/>
    <col min="7" max="14" width="9" style="20" bestFit="1" customWidth="1"/>
    <col min="15" max="19" width="10" style="20" bestFit="1" customWidth="1"/>
    <col min="20" max="20" width="9.85546875" style="20" bestFit="1" customWidth="1"/>
    <col min="21" max="23" width="10" style="20" bestFit="1" customWidth="1"/>
    <col min="24" max="24" width="9.85546875" style="20" bestFit="1" customWidth="1"/>
    <col min="25" max="31" width="10" style="20" bestFit="1" customWidth="1"/>
    <col min="32" max="32" width="9.85546875" style="20" bestFit="1" customWidth="1"/>
    <col min="33" max="35" width="10" style="20" bestFit="1" customWidth="1"/>
    <col min="36" max="36" width="9.85546875" style="20" bestFit="1" customWidth="1"/>
    <col min="37" max="40" width="10" style="20" bestFit="1" customWidth="1"/>
    <col min="41" max="41" width="9.85546875" style="20" bestFit="1" customWidth="1"/>
    <col min="42" max="246" width="9.140625" style="20"/>
    <col min="247" max="247" width="3.42578125" style="20" customWidth="1"/>
    <col min="248" max="248" width="34.140625" style="20" customWidth="1"/>
    <col min="249" max="249" width="0" style="20" hidden="1" customWidth="1"/>
    <col min="250" max="250" width="4.5703125" style="20" customWidth="1"/>
    <col min="251" max="251" width="9.85546875" style="20" customWidth="1"/>
    <col min="252" max="275" width="15.7109375" style="20" customWidth="1"/>
    <col min="276" max="502" width="9.140625" style="20"/>
    <col min="503" max="503" width="3.42578125" style="20" customWidth="1"/>
    <col min="504" max="504" width="34.140625" style="20" customWidth="1"/>
    <col min="505" max="505" width="0" style="20" hidden="1" customWidth="1"/>
    <col min="506" max="506" width="4.5703125" style="20" customWidth="1"/>
    <col min="507" max="507" width="9.85546875" style="20" customWidth="1"/>
    <col min="508" max="531" width="15.7109375" style="20" customWidth="1"/>
    <col min="532" max="758" width="9.140625" style="20"/>
    <col min="759" max="759" width="3.42578125" style="20" customWidth="1"/>
    <col min="760" max="760" width="34.140625" style="20" customWidth="1"/>
    <col min="761" max="761" width="0" style="20" hidden="1" customWidth="1"/>
    <col min="762" max="762" width="4.5703125" style="20" customWidth="1"/>
    <col min="763" max="763" width="9.85546875" style="20" customWidth="1"/>
    <col min="764" max="787" width="15.7109375" style="20" customWidth="1"/>
    <col min="788" max="1014" width="9.140625" style="20"/>
    <col min="1015" max="1015" width="3.42578125" style="20" customWidth="1"/>
    <col min="1016" max="1016" width="34.140625" style="20" customWidth="1"/>
    <col min="1017" max="1017" width="0" style="20" hidden="1" customWidth="1"/>
    <col min="1018" max="1018" width="4.5703125" style="20" customWidth="1"/>
    <col min="1019" max="1019" width="9.85546875" style="20" customWidth="1"/>
    <col min="1020" max="1043" width="15.7109375" style="20" customWidth="1"/>
    <col min="1044" max="1270" width="9.140625" style="20"/>
    <col min="1271" max="1271" width="3.42578125" style="20" customWidth="1"/>
    <col min="1272" max="1272" width="34.140625" style="20" customWidth="1"/>
    <col min="1273" max="1273" width="0" style="20" hidden="1" customWidth="1"/>
    <col min="1274" max="1274" width="4.5703125" style="20" customWidth="1"/>
    <col min="1275" max="1275" width="9.85546875" style="20" customWidth="1"/>
    <col min="1276" max="1299" width="15.7109375" style="20" customWidth="1"/>
    <col min="1300" max="1526" width="9.140625" style="20"/>
    <col min="1527" max="1527" width="3.42578125" style="20" customWidth="1"/>
    <col min="1528" max="1528" width="34.140625" style="20" customWidth="1"/>
    <col min="1529" max="1529" width="0" style="20" hidden="1" customWidth="1"/>
    <col min="1530" max="1530" width="4.5703125" style="20" customWidth="1"/>
    <col min="1531" max="1531" width="9.85546875" style="20" customWidth="1"/>
    <col min="1532" max="1555" width="15.7109375" style="20" customWidth="1"/>
    <col min="1556" max="1782" width="9.140625" style="20"/>
    <col min="1783" max="1783" width="3.42578125" style="20" customWidth="1"/>
    <col min="1784" max="1784" width="34.140625" style="20" customWidth="1"/>
    <col min="1785" max="1785" width="0" style="20" hidden="1" customWidth="1"/>
    <col min="1786" max="1786" width="4.5703125" style="20" customWidth="1"/>
    <col min="1787" max="1787" width="9.85546875" style="20" customWidth="1"/>
    <col min="1788" max="1811" width="15.7109375" style="20" customWidth="1"/>
    <col min="1812" max="2038" width="9.140625" style="20"/>
    <col min="2039" max="2039" width="3.42578125" style="20" customWidth="1"/>
    <col min="2040" max="2040" width="34.140625" style="20" customWidth="1"/>
    <col min="2041" max="2041" width="0" style="20" hidden="1" customWidth="1"/>
    <col min="2042" max="2042" width="4.5703125" style="20" customWidth="1"/>
    <col min="2043" max="2043" width="9.85546875" style="20" customWidth="1"/>
    <col min="2044" max="2067" width="15.7109375" style="20" customWidth="1"/>
    <col min="2068" max="2294" width="9.140625" style="20"/>
    <col min="2295" max="2295" width="3.42578125" style="20" customWidth="1"/>
    <col min="2296" max="2296" width="34.140625" style="20" customWidth="1"/>
    <col min="2297" max="2297" width="0" style="20" hidden="1" customWidth="1"/>
    <col min="2298" max="2298" width="4.5703125" style="20" customWidth="1"/>
    <col min="2299" max="2299" width="9.85546875" style="20" customWidth="1"/>
    <col min="2300" max="2323" width="15.7109375" style="20" customWidth="1"/>
    <col min="2324" max="2550" width="9.140625" style="20"/>
    <col min="2551" max="2551" width="3.42578125" style="20" customWidth="1"/>
    <col min="2552" max="2552" width="34.140625" style="20" customWidth="1"/>
    <col min="2553" max="2553" width="0" style="20" hidden="1" customWidth="1"/>
    <col min="2554" max="2554" width="4.5703125" style="20" customWidth="1"/>
    <col min="2555" max="2555" width="9.85546875" style="20" customWidth="1"/>
    <col min="2556" max="2579" width="15.7109375" style="20" customWidth="1"/>
    <col min="2580" max="2806" width="9.140625" style="20"/>
    <col min="2807" max="2807" width="3.42578125" style="20" customWidth="1"/>
    <col min="2808" max="2808" width="34.140625" style="20" customWidth="1"/>
    <col min="2809" max="2809" width="0" style="20" hidden="1" customWidth="1"/>
    <col min="2810" max="2810" width="4.5703125" style="20" customWidth="1"/>
    <col min="2811" max="2811" width="9.85546875" style="20" customWidth="1"/>
    <col min="2812" max="2835" width="15.7109375" style="20" customWidth="1"/>
    <col min="2836" max="3062" width="9.140625" style="20"/>
    <col min="3063" max="3063" width="3.42578125" style="20" customWidth="1"/>
    <col min="3064" max="3064" width="34.140625" style="20" customWidth="1"/>
    <col min="3065" max="3065" width="0" style="20" hidden="1" customWidth="1"/>
    <col min="3066" max="3066" width="4.5703125" style="20" customWidth="1"/>
    <col min="3067" max="3067" width="9.85546875" style="20" customWidth="1"/>
    <col min="3068" max="3091" width="15.7109375" style="20" customWidth="1"/>
    <col min="3092" max="3318" width="9.140625" style="20"/>
    <col min="3319" max="3319" width="3.42578125" style="20" customWidth="1"/>
    <col min="3320" max="3320" width="34.140625" style="20" customWidth="1"/>
    <col min="3321" max="3321" width="0" style="20" hidden="1" customWidth="1"/>
    <col min="3322" max="3322" width="4.5703125" style="20" customWidth="1"/>
    <col min="3323" max="3323" width="9.85546875" style="20" customWidth="1"/>
    <col min="3324" max="3347" width="15.7109375" style="20" customWidth="1"/>
    <col min="3348" max="3574" width="9.140625" style="20"/>
    <col min="3575" max="3575" width="3.42578125" style="20" customWidth="1"/>
    <col min="3576" max="3576" width="34.140625" style="20" customWidth="1"/>
    <col min="3577" max="3577" width="0" style="20" hidden="1" customWidth="1"/>
    <col min="3578" max="3578" width="4.5703125" style="20" customWidth="1"/>
    <col min="3579" max="3579" width="9.85546875" style="20" customWidth="1"/>
    <col min="3580" max="3603" width="15.7109375" style="20" customWidth="1"/>
    <col min="3604" max="3830" width="9.140625" style="20"/>
    <col min="3831" max="3831" width="3.42578125" style="20" customWidth="1"/>
    <col min="3832" max="3832" width="34.140625" style="20" customWidth="1"/>
    <col min="3833" max="3833" width="0" style="20" hidden="1" customWidth="1"/>
    <col min="3834" max="3834" width="4.5703125" style="20" customWidth="1"/>
    <col min="3835" max="3835" width="9.85546875" style="20" customWidth="1"/>
    <col min="3836" max="3859" width="15.7109375" style="20" customWidth="1"/>
    <col min="3860" max="4086" width="9.140625" style="20"/>
    <col min="4087" max="4087" width="3.42578125" style="20" customWidth="1"/>
    <col min="4088" max="4088" width="34.140625" style="20" customWidth="1"/>
    <col min="4089" max="4089" width="0" style="20" hidden="1" customWidth="1"/>
    <col min="4090" max="4090" width="4.5703125" style="20" customWidth="1"/>
    <col min="4091" max="4091" width="9.85546875" style="20" customWidth="1"/>
    <col min="4092" max="4115" width="15.7109375" style="20" customWidth="1"/>
    <col min="4116" max="4342" width="9.140625" style="20"/>
    <col min="4343" max="4343" width="3.42578125" style="20" customWidth="1"/>
    <col min="4344" max="4344" width="34.140625" style="20" customWidth="1"/>
    <col min="4345" max="4345" width="0" style="20" hidden="1" customWidth="1"/>
    <col min="4346" max="4346" width="4.5703125" style="20" customWidth="1"/>
    <col min="4347" max="4347" width="9.85546875" style="20" customWidth="1"/>
    <col min="4348" max="4371" width="15.7109375" style="20" customWidth="1"/>
    <col min="4372" max="4598" width="9.140625" style="20"/>
    <col min="4599" max="4599" width="3.42578125" style="20" customWidth="1"/>
    <col min="4600" max="4600" width="34.140625" style="20" customWidth="1"/>
    <col min="4601" max="4601" width="0" style="20" hidden="1" customWidth="1"/>
    <col min="4602" max="4602" width="4.5703125" style="20" customWidth="1"/>
    <col min="4603" max="4603" width="9.85546875" style="20" customWidth="1"/>
    <col min="4604" max="4627" width="15.7109375" style="20" customWidth="1"/>
    <col min="4628" max="4854" width="9.140625" style="20"/>
    <col min="4855" max="4855" width="3.42578125" style="20" customWidth="1"/>
    <col min="4856" max="4856" width="34.140625" style="20" customWidth="1"/>
    <col min="4857" max="4857" width="0" style="20" hidden="1" customWidth="1"/>
    <col min="4858" max="4858" width="4.5703125" style="20" customWidth="1"/>
    <col min="4859" max="4859" width="9.85546875" style="20" customWidth="1"/>
    <col min="4860" max="4883" width="15.7109375" style="20" customWidth="1"/>
    <col min="4884" max="5110" width="9.140625" style="20"/>
    <col min="5111" max="5111" width="3.42578125" style="20" customWidth="1"/>
    <col min="5112" max="5112" width="34.140625" style="20" customWidth="1"/>
    <col min="5113" max="5113" width="0" style="20" hidden="1" customWidth="1"/>
    <col min="5114" max="5114" width="4.5703125" style="20" customWidth="1"/>
    <col min="5115" max="5115" width="9.85546875" style="20" customWidth="1"/>
    <col min="5116" max="5139" width="15.7109375" style="20" customWidth="1"/>
    <col min="5140" max="5366" width="9.140625" style="20"/>
    <col min="5367" max="5367" width="3.42578125" style="20" customWidth="1"/>
    <col min="5368" max="5368" width="34.140625" style="20" customWidth="1"/>
    <col min="5369" max="5369" width="0" style="20" hidden="1" customWidth="1"/>
    <col min="5370" max="5370" width="4.5703125" style="20" customWidth="1"/>
    <col min="5371" max="5371" width="9.85546875" style="20" customWidth="1"/>
    <col min="5372" max="5395" width="15.7109375" style="20" customWidth="1"/>
    <col min="5396" max="5622" width="9.140625" style="20"/>
    <col min="5623" max="5623" width="3.42578125" style="20" customWidth="1"/>
    <col min="5624" max="5624" width="34.140625" style="20" customWidth="1"/>
    <col min="5625" max="5625" width="0" style="20" hidden="1" customWidth="1"/>
    <col min="5626" max="5626" width="4.5703125" style="20" customWidth="1"/>
    <col min="5627" max="5627" width="9.85546875" style="20" customWidth="1"/>
    <col min="5628" max="5651" width="15.7109375" style="20" customWidth="1"/>
    <col min="5652" max="5878" width="9.140625" style="20"/>
    <col min="5879" max="5879" width="3.42578125" style="20" customWidth="1"/>
    <col min="5880" max="5880" width="34.140625" style="20" customWidth="1"/>
    <col min="5881" max="5881" width="0" style="20" hidden="1" customWidth="1"/>
    <col min="5882" max="5882" width="4.5703125" style="20" customWidth="1"/>
    <col min="5883" max="5883" width="9.85546875" style="20" customWidth="1"/>
    <col min="5884" max="5907" width="15.7109375" style="20" customWidth="1"/>
    <col min="5908" max="6134" width="9.140625" style="20"/>
    <col min="6135" max="6135" width="3.42578125" style="20" customWidth="1"/>
    <col min="6136" max="6136" width="34.140625" style="20" customWidth="1"/>
    <col min="6137" max="6137" width="0" style="20" hidden="1" customWidth="1"/>
    <col min="6138" max="6138" width="4.5703125" style="20" customWidth="1"/>
    <col min="6139" max="6139" width="9.85546875" style="20" customWidth="1"/>
    <col min="6140" max="6163" width="15.7109375" style="20" customWidth="1"/>
    <col min="6164" max="6390" width="9.140625" style="20"/>
    <col min="6391" max="6391" width="3.42578125" style="20" customWidth="1"/>
    <col min="6392" max="6392" width="34.140625" style="20" customWidth="1"/>
    <col min="6393" max="6393" width="0" style="20" hidden="1" customWidth="1"/>
    <col min="6394" max="6394" width="4.5703125" style="20" customWidth="1"/>
    <col min="6395" max="6395" width="9.85546875" style="20" customWidth="1"/>
    <col min="6396" max="6419" width="15.7109375" style="20" customWidth="1"/>
    <col min="6420" max="6646" width="9.140625" style="20"/>
    <col min="6647" max="6647" width="3.42578125" style="20" customWidth="1"/>
    <col min="6648" max="6648" width="34.140625" style="20" customWidth="1"/>
    <col min="6649" max="6649" width="0" style="20" hidden="1" customWidth="1"/>
    <col min="6650" max="6650" width="4.5703125" style="20" customWidth="1"/>
    <col min="6651" max="6651" width="9.85546875" style="20" customWidth="1"/>
    <col min="6652" max="6675" width="15.7109375" style="20" customWidth="1"/>
    <col min="6676" max="6902" width="9.140625" style="20"/>
    <col min="6903" max="6903" width="3.42578125" style="20" customWidth="1"/>
    <col min="6904" max="6904" width="34.140625" style="20" customWidth="1"/>
    <col min="6905" max="6905" width="0" style="20" hidden="1" customWidth="1"/>
    <col min="6906" max="6906" width="4.5703125" style="20" customWidth="1"/>
    <col min="6907" max="6907" width="9.85546875" style="20" customWidth="1"/>
    <col min="6908" max="6931" width="15.7109375" style="20" customWidth="1"/>
    <col min="6932" max="7158" width="9.140625" style="20"/>
    <col min="7159" max="7159" width="3.42578125" style="20" customWidth="1"/>
    <col min="7160" max="7160" width="34.140625" style="20" customWidth="1"/>
    <col min="7161" max="7161" width="0" style="20" hidden="1" customWidth="1"/>
    <col min="7162" max="7162" width="4.5703125" style="20" customWidth="1"/>
    <col min="7163" max="7163" width="9.85546875" style="20" customWidth="1"/>
    <col min="7164" max="7187" width="15.7109375" style="20" customWidth="1"/>
    <col min="7188" max="7414" width="9.140625" style="20"/>
    <col min="7415" max="7415" width="3.42578125" style="20" customWidth="1"/>
    <col min="7416" max="7416" width="34.140625" style="20" customWidth="1"/>
    <col min="7417" max="7417" width="0" style="20" hidden="1" customWidth="1"/>
    <col min="7418" max="7418" width="4.5703125" style="20" customWidth="1"/>
    <col min="7419" max="7419" width="9.85546875" style="20" customWidth="1"/>
    <col min="7420" max="7443" width="15.7109375" style="20" customWidth="1"/>
    <col min="7444" max="7670" width="9.140625" style="20"/>
    <col min="7671" max="7671" width="3.42578125" style="20" customWidth="1"/>
    <col min="7672" max="7672" width="34.140625" style="20" customWidth="1"/>
    <col min="7673" max="7673" width="0" style="20" hidden="1" customWidth="1"/>
    <col min="7674" max="7674" width="4.5703125" style="20" customWidth="1"/>
    <col min="7675" max="7675" width="9.85546875" style="20" customWidth="1"/>
    <col min="7676" max="7699" width="15.7109375" style="20" customWidth="1"/>
    <col min="7700" max="7926" width="9.140625" style="20"/>
    <col min="7927" max="7927" width="3.42578125" style="20" customWidth="1"/>
    <col min="7928" max="7928" width="34.140625" style="20" customWidth="1"/>
    <col min="7929" max="7929" width="0" style="20" hidden="1" customWidth="1"/>
    <col min="7930" max="7930" width="4.5703125" style="20" customWidth="1"/>
    <col min="7931" max="7931" width="9.85546875" style="20" customWidth="1"/>
    <col min="7932" max="7955" width="15.7109375" style="20" customWidth="1"/>
    <col min="7956" max="8182" width="9.140625" style="20"/>
    <col min="8183" max="8183" width="3.42578125" style="20" customWidth="1"/>
    <col min="8184" max="8184" width="34.140625" style="20" customWidth="1"/>
    <col min="8185" max="8185" width="0" style="20" hidden="1" customWidth="1"/>
    <col min="8186" max="8186" width="4.5703125" style="20" customWidth="1"/>
    <col min="8187" max="8187" width="9.85546875" style="20" customWidth="1"/>
    <col min="8188" max="8211" width="15.7109375" style="20" customWidth="1"/>
    <col min="8212" max="8438" width="9.140625" style="20"/>
    <col min="8439" max="8439" width="3.42578125" style="20" customWidth="1"/>
    <col min="8440" max="8440" width="34.140625" style="20" customWidth="1"/>
    <col min="8441" max="8441" width="0" style="20" hidden="1" customWidth="1"/>
    <col min="8442" max="8442" width="4.5703125" style="20" customWidth="1"/>
    <col min="8443" max="8443" width="9.85546875" style="20" customWidth="1"/>
    <col min="8444" max="8467" width="15.7109375" style="20" customWidth="1"/>
    <col min="8468" max="8694" width="9.140625" style="20"/>
    <col min="8695" max="8695" width="3.42578125" style="20" customWidth="1"/>
    <col min="8696" max="8696" width="34.140625" style="20" customWidth="1"/>
    <col min="8697" max="8697" width="0" style="20" hidden="1" customWidth="1"/>
    <col min="8698" max="8698" width="4.5703125" style="20" customWidth="1"/>
    <col min="8699" max="8699" width="9.85546875" style="20" customWidth="1"/>
    <col min="8700" max="8723" width="15.7109375" style="20" customWidth="1"/>
    <col min="8724" max="8950" width="9.140625" style="20"/>
    <col min="8951" max="8951" width="3.42578125" style="20" customWidth="1"/>
    <col min="8952" max="8952" width="34.140625" style="20" customWidth="1"/>
    <col min="8953" max="8953" width="0" style="20" hidden="1" customWidth="1"/>
    <col min="8954" max="8954" width="4.5703125" style="20" customWidth="1"/>
    <col min="8955" max="8955" width="9.85546875" style="20" customWidth="1"/>
    <col min="8956" max="8979" width="15.7109375" style="20" customWidth="1"/>
    <col min="8980" max="9206" width="9.140625" style="20"/>
    <col min="9207" max="9207" width="3.42578125" style="20" customWidth="1"/>
    <col min="9208" max="9208" width="34.140625" style="20" customWidth="1"/>
    <col min="9209" max="9209" width="0" style="20" hidden="1" customWidth="1"/>
    <col min="9210" max="9210" width="4.5703125" style="20" customWidth="1"/>
    <col min="9211" max="9211" width="9.85546875" style="20" customWidth="1"/>
    <col min="9212" max="9235" width="15.7109375" style="20" customWidth="1"/>
    <col min="9236" max="9462" width="9.140625" style="20"/>
    <col min="9463" max="9463" width="3.42578125" style="20" customWidth="1"/>
    <col min="9464" max="9464" width="34.140625" style="20" customWidth="1"/>
    <col min="9465" max="9465" width="0" style="20" hidden="1" customWidth="1"/>
    <col min="9466" max="9466" width="4.5703125" style="20" customWidth="1"/>
    <col min="9467" max="9467" width="9.85546875" style="20" customWidth="1"/>
    <col min="9468" max="9491" width="15.7109375" style="20" customWidth="1"/>
    <col min="9492" max="9718" width="9.140625" style="20"/>
    <col min="9719" max="9719" width="3.42578125" style="20" customWidth="1"/>
    <col min="9720" max="9720" width="34.140625" style="20" customWidth="1"/>
    <col min="9721" max="9721" width="0" style="20" hidden="1" customWidth="1"/>
    <col min="9722" max="9722" width="4.5703125" style="20" customWidth="1"/>
    <col min="9723" max="9723" width="9.85546875" style="20" customWidth="1"/>
    <col min="9724" max="9747" width="15.7109375" style="20" customWidth="1"/>
    <col min="9748" max="9974" width="9.140625" style="20"/>
    <col min="9975" max="9975" width="3.42578125" style="20" customWidth="1"/>
    <col min="9976" max="9976" width="34.140625" style="20" customWidth="1"/>
    <col min="9977" max="9977" width="0" style="20" hidden="1" customWidth="1"/>
    <col min="9978" max="9978" width="4.5703125" style="20" customWidth="1"/>
    <col min="9979" max="9979" width="9.85546875" style="20" customWidth="1"/>
    <col min="9980" max="10003" width="15.7109375" style="20" customWidth="1"/>
    <col min="10004" max="10230" width="9.140625" style="20"/>
    <col min="10231" max="10231" width="3.42578125" style="20" customWidth="1"/>
    <col min="10232" max="10232" width="34.140625" style="20" customWidth="1"/>
    <col min="10233" max="10233" width="0" style="20" hidden="1" customWidth="1"/>
    <col min="10234" max="10234" width="4.5703125" style="20" customWidth="1"/>
    <col min="10235" max="10235" width="9.85546875" style="20" customWidth="1"/>
    <col min="10236" max="10259" width="15.7109375" style="20" customWidth="1"/>
    <col min="10260" max="10486" width="9.140625" style="20"/>
    <col min="10487" max="10487" width="3.42578125" style="20" customWidth="1"/>
    <col min="10488" max="10488" width="34.140625" style="20" customWidth="1"/>
    <col min="10489" max="10489" width="0" style="20" hidden="1" customWidth="1"/>
    <col min="10490" max="10490" width="4.5703125" style="20" customWidth="1"/>
    <col min="10491" max="10491" width="9.85546875" style="20" customWidth="1"/>
    <col min="10492" max="10515" width="15.7109375" style="20" customWidth="1"/>
    <col min="10516" max="10742" width="9.140625" style="20"/>
    <col min="10743" max="10743" width="3.42578125" style="20" customWidth="1"/>
    <col min="10744" max="10744" width="34.140625" style="20" customWidth="1"/>
    <col min="10745" max="10745" width="0" style="20" hidden="1" customWidth="1"/>
    <col min="10746" max="10746" width="4.5703125" style="20" customWidth="1"/>
    <col min="10747" max="10747" width="9.85546875" style="20" customWidth="1"/>
    <col min="10748" max="10771" width="15.7109375" style="20" customWidth="1"/>
    <col min="10772" max="10998" width="9.140625" style="20"/>
    <col min="10999" max="10999" width="3.42578125" style="20" customWidth="1"/>
    <col min="11000" max="11000" width="34.140625" style="20" customWidth="1"/>
    <col min="11001" max="11001" width="0" style="20" hidden="1" customWidth="1"/>
    <col min="11002" max="11002" width="4.5703125" style="20" customWidth="1"/>
    <col min="11003" max="11003" width="9.85546875" style="20" customWidth="1"/>
    <col min="11004" max="11027" width="15.7109375" style="20" customWidth="1"/>
    <col min="11028" max="11254" width="9.140625" style="20"/>
    <col min="11255" max="11255" width="3.42578125" style="20" customWidth="1"/>
    <col min="11256" max="11256" width="34.140625" style="20" customWidth="1"/>
    <col min="11257" max="11257" width="0" style="20" hidden="1" customWidth="1"/>
    <col min="11258" max="11258" width="4.5703125" style="20" customWidth="1"/>
    <col min="11259" max="11259" width="9.85546875" style="20" customWidth="1"/>
    <col min="11260" max="11283" width="15.7109375" style="20" customWidth="1"/>
    <col min="11284" max="11510" width="9.140625" style="20"/>
    <col min="11511" max="11511" width="3.42578125" style="20" customWidth="1"/>
    <col min="11512" max="11512" width="34.140625" style="20" customWidth="1"/>
    <col min="11513" max="11513" width="0" style="20" hidden="1" customWidth="1"/>
    <col min="11514" max="11514" width="4.5703125" style="20" customWidth="1"/>
    <col min="11515" max="11515" width="9.85546875" style="20" customWidth="1"/>
    <col min="11516" max="11539" width="15.7109375" style="20" customWidth="1"/>
    <col min="11540" max="11766" width="9.140625" style="20"/>
    <col min="11767" max="11767" width="3.42578125" style="20" customWidth="1"/>
    <col min="11768" max="11768" width="34.140625" style="20" customWidth="1"/>
    <col min="11769" max="11769" width="0" style="20" hidden="1" customWidth="1"/>
    <col min="11770" max="11770" width="4.5703125" style="20" customWidth="1"/>
    <col min="11771" max="11771" width="9.85546875" style="20" customWidth="1"/>
    <col min="11772" max="11795" width="15.7109375" style="20" customWidth="1"/>
    <col min="11796" max="12022" width="9.140625" style="20"/>
    <col min="12023" max="12023" width="3.42578125" style="20" customWidth="1"/>
    <col min="12024" max="12024" width="34.140625" style="20" customWidth="1"/>
    <col min="12025" max="12025" width="0" style="20" hidden="1" customWidth="1"/>
    <col min="12026" max="12026" width="4.5703125" style="20" customWidth="1"/>
    <col min="12027" max="12027" width="9.85546875" style="20" customWidth="1"/>
    <col min="12028" max="12051" width="15.7109375" style="20" customWidth="1"/>
    <col min="12052" max="12278" width="9.140625" style="20"/>
    <col min="12279" max="12279" width="3.42578125" style="20" customWidth="1"/>
    <col min="12280" max="12280" width="34.140625" style="20" customWidth="1"/>
    <col min="12281" max="12281" width="0" style="20" hidden="1" customWidth="1"/>
    <col min="12282" max="12282" width="4.5703125" style="20" customWidth="1"/>
    <col min="12283" max="12283" width="9.85546875" style="20" customWidth="1"/>
    <col min="12284" max="12307" width="15.7109375" style="20" customWidth="1"/>
    <col min="12308" max="12534" width="9.140625" style="20"/>
    <col min="12535" max="12535" width="3.42578125" style="20" customWidth="1"/>
    <col min="12536" max="12536" width="34.140625" style="20" customWidth="1"/>
    <col min="12537" max="12537" width="0" style="20" hidden="1" customWidth="1"/>
    <col min="12538" max="12538" width="4.5703125" style="20" customWidth="1"/>
    <col min="12539" max="12539" width="9.85546875" style="20" customWidth="1"/>
    <col min="12540" max="12563" width="15.7109375" style="20" customWidth="1"/>
    <col min="12564" max="12790" width="9.140625" style="20"/>
    <col min="12791" max="12791" width="3.42578125" style="20" customWidth="1"/>
    <col min="12792" max="12792" width="34.140625" style="20" customWidth="1"/>
    <col min="12793" max="12793" width="0" style="20" hidden="1" customWidth="1"/>
    <col min="12794" max="12794" width="4.5703125" style="20" customWidth="1"/>
    <col min="12795" max="12795" width="9.85546875" style="20" customWidth="1"/>
    <col min="12796" max="12819" width="15.7109375" style="20" customWidth="1"/>
    <col min="12820" max="13046" width="9.140625" style="20"/>
    <col min="13047" max="13047" width="3.42578125" style="20" customWidth="1"/>
    <col min="13048" max="13048" width="34.140625" style="20" customWidth="1"/>
    <col min="13049" max="13049" width="0" style="20" hidden="1" customWidth="1"/>
    <col min="13050" max="13050" width="4.5703125" style="20" customWidth="1"/>
    <col min="13051" max="13051" width="9.85546875" style="20" customWidth="1"/>
    <col min="13052" max="13075" width="15.7109375" style="20" customWidth="1"/>
    <col min="13076" max="13302" width="9.140625" style="20"/>
    <col min="13303" max="13303" width="3.42578125" style="20" customWidth="1"/>
    <col min="13304" max="13304" width="34.140625" style="20" customWidth="1"/>
    <col min="13305" max="13305" width="0" style="20" hidden="1" customWidth="1"/>
    <col min="13306" max="13306" width="4.5703125" style="20" customWidth="1"/>
    <col min="13307" max="13307" width="9.85546875" style="20" customWidth="1"/>
    <col min="13308" max="13331" width="15.7109375" style="20" customWidth="1"/>
    <col min="13332" max="13558" width="9.140625" style="20"/>
    <col min="13559" max="13559" width="3.42578125" style="20" customWidth="1"/>
    <col min="13560" max="13560" width="34.140625" style="20" customWidth="1"/>
    <col min="13561" max="13561" width="0" style="20" hidden="1" customWidth="1"/>
    <col min="13562" max="13562" width="4.5703125" style="20" customWidth="1"/>
    <col min="13563" max="13563" width="9.85546875" style="20" customWidth="1"/>
    <col min="13564" max="13587" width="15.7109375" style="20" customWidth="1"/>
    <col min="13588" max="13814" width="9.140625" style="20"/>
    <col min="13815" max="13815" width="3.42578125" style="20" customWidth="1"/>
    <col min="13816" max="13816" width="34.140625" style="20" customWidth="1"/>
    <col min="13817" max="13817" width="0" style="20" hidden="1" customWidth="1"/>
    <col min="13818" max="13818" width="4.5703125" style="20" customWidth="1"/>
    <col min="13819" max="13819" width="9.85546875" style="20" customWidth="1"/>
    <col min="13820" max="13843" width="15.7109375" style="20" customWidth="1"/>
    <col min="13844" max="14070" width="9.140625" style="20"/>
    <col min="14071" max="14071" width="3.42578125" style="20" customWidth="1"/>
    <col min="14072" max="14072" width="34.140625" style="20" customWidth="1"/>
    <col min="14073" max="14073" width="0" style="20" hidden="1" customWidth="1"/>
    <col min="14074" max="14074" width="4.5703125" style="20" customWidth="1"/>
    <col min="14075" max="14075" width="9.85546875" style="20" customWidth="1"/>
    <col min="14076" max="14099" width="15.7109375" style="20" customWidth="1"/>
    <col min="14100" max="14326" width="9.140625" style="20"/>
    <col min="14327" max="14327" width="3.42578125" style="20" customWidth="1"/>
    <col min="14328" max="14328" width="34.140625" style="20" customWidth="1"/>
    <col min="14329" max="14329" width="0" style="20" hidden="1" customWidth="1"/>
    <col min="14330" max="14330" width="4.5703125" style="20" customWidth="1"/>
    <col min="14331" max="14331" width="9.85546875" style="20" customWidth="1"/>
    <col min="14332" max="14355" width="15.7109375" style="20" customWidth="1"/>
    <col min="14356" max="14582" width="9.140625" style="20"/>
    <col min="14583" max="14583" width="3.42578125" style="20" customWidth="1"/>
    <col min="14584" max="14584" width="34.140625" style="20" customWidth="1"/>
    <col min="14585" max="14585" width="0" style="20" hidden="1" customWidth="1"/>
    <col min="14586" max="14586" width="4.5703125" style="20" customWidth="1"/>
    <col min="14587" max="14587" width="9.85546875" style="20" customWidth="1"/>
    <col min="14588" max="14611" width="15.7109375" style="20" customWidth="1"/>
    <col min="14612" max="14838" width="9.140625" style="20"/>
    <col min="14839" max="14839" width="3.42578125" style="20" customWidth="1"/>
    <col min="14840" max="14840" width="34.140625" style="20" customWidth="1"/>
    <col min="14841" max="14841" width="0" style="20" hidden="1" customWidth="1"/>
    <col min="14842" max="14842" width="4.5703125" style="20" customWidth="1"/>
    <col min="14843" max="14843" width="9.85546875" style="20" customWidth="1"/>
    <col min="14844" max="14867" width="15.7109375" style="20" customWidth="1"/>
    <col min="14868" max="15094" width="9.140625" style="20"/>
    <col min="15095" max="15095" width="3.42578125" style="20" customWidth="1"/>
    <col min="15096" max="15096" width="34.140625" style="20" customWidth="1"/>
    <col min="15097" max="15097" width="0" style="20" hidden="1" customWidth="1"/>
    <col min="15098" max="15098" width="4.5703125" style="20" customWidth="1"/>
    <col min="15099" max="15099" width="9.85546875" style="20" customWidth="1"/>
    <col min="15100" max="15123" width="15.7109375" style="20" customWidth="1"/>
    <col min="15124" max="15350" width="9.140625" style="20"/>
    <col min="15351" max="15351" width="3.42578125" style="20" customWidth="1"/>
    <col min="15352" max="15352" width="34.140625" style="20" customWidth="1"/>
    <col min="15353" max="15353" width="0" style="20" hidden="1" customWidth="1"/>
    <col min="15354" max="15354" width="4.5703125" style="20" customWidth="1"/>
    <col min="15355" max="15355" width="9.85546875" style="20" customWidth="1"/>
    <col min="15356" max="15379" width="15.7109375" style="20" customWidth="1"/>
    <col min="15380" max="15606" width="9.140625" style="20"/>
    <col min="15607" max="15607" width="3.42578125" style="20" customWidth="1"/>
    <col min="15608" max="15608" width="34.140625" style="20" customWidth="1"/>
    <col min="15609" max="15609" width="0" style="20" hidden="1" customWidth="1"/>
    <col min="15610" max="15610" width="4.5703125" style="20" customWidth="1"/>
    <col min="15611" max="15611" width="9.85546875" style="20" customWidth="1"/>
    <col min="15612" max="15635" width="15.7109375" style="20" customWidth="1"/>
    <col min="15636" max="15862" width="9.140625" style="20"/>
    <col min="15863" max="15863" width="3.42578125" style="20" customWidth="1"/>
    <col min="15864" max="15864" width="34.140625" style="20" customWidth="1"/>
    <col min="15865" max="15865" width="0" style="20" hidden="1" customWidth="1"/>
    <col min="15866" max="15866" width="4.5703125" style="20" customWidth="1"/>
    <col min="15867" max="15867" width="9.85546875" style="20" customWidth="1"/>
    <col min="15868" max="15891" width="15.7109375" style="20" customWidth="1"/>
    <col min="15892" max="16118" width="9.140625" style="20"/>
    <col min="16119" max="16119" width="3.42578125" style="20" customWidth="1"/>
    <col min="16120" max="16120" width="34.140625" style="20" customWidth="1"/>
    <col min="16121" max="16121" width="0" style="20" hidden="1" customWidth="1"/>
    <col min="16122" max="16122" width="4.5703125" style="20" customWidth="1"/>
    <col min="16123" max="16123" width="9.85546875" style="20" customWidth="1"/>
    <col min="16124" max="16147" width="15.7109375" style="20" customWidth="1"/>
    <col min="16148" max="16384" width="9.140625" style="20"/>
  </cols>
  <sheetData>
    <row r="3" spans="1:42" ht="12.75" thickBot="1" x14ac:dyDescent="0.25">
      <c r="A3" s="19"/>
      <c r="B3" s="19" t="s">
        <v>15</v>
      </c>
      <c r="C3" s="19"/>
      <c r="D3" s="19"/>
      <c r="E3" s="19"/>
      <c r="Q3" s="21"/>
    </row>
    <row r="4" spans="1:42" ht="38.25" customHeight="1" x14ac:dyDescent="0.2">
      <c r="A4" s="80">
        <v>1</v>
      </c>
      <c r="B4" s="81" t="s">
        <v>16</v>
      </c>
      <c r="C4" s="82"/>
      <c r="D4" s="83"/>
      <c r="E4" s="89">
        <v>7.2700000000000001E-2</v>
      </c>
      <c r="G4" s="22"/>
      <c r="Q4" s="23"/>
    </row>
    <row r="5" spans="1:42" ht="33.75" customHeight="1" thickBot="1" x14ac:dyDescent="0.25">
      <c r="A5" s="24">
        <v>2</v>
      </c>
      <c r="B5" s="25" t="s">
        <v>17</v>
      </c>
      <c r="C5" s="26"/>
      <c r="D5" s="27"/>
      <c r="E5" s="90">
        <v>8.8300000000000003E-2</v>
      </c>
      <c r="F5" s="28" t="s">
        <v>37</v>
      </c>
      <c r="Q5" s="23"/>
    </row>
    <row r="6" spans="1:42" ht="15.75" customHeight="1" thickBot="1" x14ac:dyDescent="0.25"/>
    <row r="7" spans="1:42" ht="19.5" customHeight="1" x14ac:dyDescent="0.2">
      <c r="B7" s="29" t="s">
        <v>18</v>
      </c>
      <c r="C7" s="30"/>
      <c r="D7" s="30"/>
      <c r="E7" s="31"/>
      <c r="F7" s="31">
        <f>Factors!C13</f>
        <v>44648</v>
      </c>
      <c r="G7" s="31">
        <f>DATE(YEAR(F8),4,1)</f>
        <v>44652</v>
      </c>
      <c r="H7" s="31">
        <f t="shared" ref="H7:AB7" si="0">DATE(YEAR(G8),4,1)</f>
        <v>45017</v>
      </c>
      <c r="I7" s="31">
        <f t="shared" si="0"/>
        <v>45383</v>
      </c>
      <c r="J7" s="31">
        <f t="shared" si="0"/>
        <v>45748</v>
      </c>
      <c r="K7" s="31">
        <f t="shared" si="0"/>
        <v>46113</v>
      </c>
      <c r="L7" s="31">
        <f t="shared" si="0"/>
        <v>46478</v>
      </c>
      <c r="M7" s="31">
        <f t="shared" si="0"/>
        <v>46844</v>
      </c>
      <c r="N7" s="31">
        <f t="shared" si="0"/>
        <v>47209</v>
      </c>
      <c r="O7" s="31">
        <f t="shared" si="0"/>
        <v>47574</v>
      </c>
      <c r="P7" s="31">
        <f t="shared" si="0"/>
        <v>47939</v>
      </c>
      <c r="Q7" s="31">
        <f t="shared" si="0"/>
        <v>48305</v>
      </c>
      <c r="R7" s="31">
        <f t="shared" si="0"/>
        <v>48670</v>
      </c>
      <c r="S7" s="31">
        <f t="shared" si="0"/>
        <v>49035</v>
      </c>
      <c r="T7" s="31">
        <f t="shared" si="0"/>
        <v>49400</v>
      </c>
      <c r="U7" s="31">
        <f t="shared" si="0"/>
        <v>49766</v>
      </c>
      <c r="V7" s="31">
        <f t="shared" si="0"/>
        <v>50131</v>
      </c>
      <c r="W7" s="31">
        <f t="shared" si="0"/>
        <v>50496</v>
      </c>
      <c r="X7" s="31">
        <f t="shared" si="0"/>
        <v>50861</v>
      </c>
      <c r="Y7" s="31">
        <f t="shared" si="0"/>
        <v>51227</v>
      </c>
      <c r="Z7" s="31">
        <f t="shared" si="0"/>
        <v>51592</v>
      </c>
      <c r="AA7" s="31">
        <f t="shared" si="0"/>
        <v>51957</v>
      </c>
      <c r="AB7" s="31">
        <f t="shared" si="0"/>
        <v>52322</v>
      </c>
      <c r="AC7" s="31">
        <f>DATE(YEAR(AB8),4,1)</f>
        <v>52688</v>
      </c>
      <c r="AD7" s="31">
        <f t="shared" ref="AD7:AM7" si="1">DATE(YEAR(AC8),4,1)</f>
        <v>53053</v>
      </c>
      <c r="AE7" s="31">
        <f t="shared" si="1"/>
        <v>53418</v>
      </c>
      <c r="AF7" s="31">
        <f t="shared" si="1"/>
        <v>53783</v>
      </c>
      <c r="AG7" s="31">
        <f t="shared" si="1"/>
        <v>54149</v>
      </c>
      <c r="AH7" s="31">
        <f t="shared" si="1"/>
        <v>54514</v>
      </c>
      <c r="AI7" s="31">
        <f t="shared" si="1"/>
        <v>54879</v>
      </c>
      <c r="AJ7" s="31">
        <f t="shared" si="1"/>
        <v>55244</v>
      </c>
      <c r="AK7" s="31">
        <f t="shared" si="1"/>
        <v>55610</v>
      </c>
      <c r="AL7" s="31">
        <f t="shared" si="1"/>
        <v>55975</v>
      </c>
      <c r="AM7" s="31">
        <f t="shared" si="1"/>
        <v>56340</v>
      </c>
      <c r="AN7" s="31">
        <f>DATE(YEAR(AM8),4,1)</f>
        <v>56705</v>
      </c>
      <c r="AO7" s="32">
        <f>DATE(YEAR(AN8),4,1)</f>
        <v>57071</v>
      </c>
    </row>
    <row r="8" spans="1:42" ht="18" customHeight="1" x14ac:dyDescent="0.2">
      <c r="B8" s="33" t="s">
        <v>19</v>
      </c>
      <c r="C8" s="34"/>
      <c r="D8" s="34"/>
      <c r="E8" s="35"/>
      <c r="F8" s="35">
        <f>Factors!C15</f>
        <v>44651</v>
      </c>
      <c r="G8" s="35">
        <f t="shared" ref="G8:AN8" si="2">DATE(YEAR(G7)+1,3,31)</f>
        <v>45016</v>
      </c>
      <c r="H8" s="35">
        <f t="shared" si="2"/>
        <v>45382</v>
      </c>
      <c r="I8" s="35">
        <f t="shared" si="2"/>
        <v>45747</v>
      </c>
      <c r="J8" s="35">
        <f t="shared" si="2"/>
        <v>46112</v>
      </c>
      <c r="K8" s="35">
        <f t="shared" si="2"/>
        <v>46477</v>
      </c>
      <c r="L8" s="35">
        <f t="shared" si="2"/>
        <v>46843</v>
      </c>
      <c r="M8" s="35">
        <f t="shared" si="2"/>
        <v>47208</v>
      </c>
      <c r="N8" s="35">
        <f t="shared" si="2"/>
        <v>47573</v>
      </c>
      <c r="O8" s="35">
        <f t="shared" si="2"/>
        <v>47938</v>
      </c>
      <c r="P8" s="35">
        <f t="shared" si="2"/>
        <v>48304</v>
      </c>
      <c r="Q8" s="35">
        <f t="shared" si="2"/>
        <v>48669</v>
      </c>
      <c r="R8" s="35">
        <f t="shared" si="2"/>
        <v>49034</v>
      </c>
      <c r="S8" s="35">
        <f t="shared" si="2"/>
        <v>49399</v>
      </c>
      <c r="T8" s="35">
        <f t="shared" si="2"/>
        <v>49765</v>
      </c>
      <c r="U8" s="35">
        <f t="shared" si="2"/>
        <v>50130</v>
      </c>
      <c r="V8" s="35">
        <f t="shared" si="2"/>
        <v>50495</v>
      </c>
      <c r="W8" s="35">
        <f t="shared" si="2"/>
        <v>50860</v>
      </c>
      <c r="X8" s="35">
        <f t="shared" si="2"/>
        <v>51226</v>
      </c>
      <c r="Y8" s="35">
        <f t="shared" si="2"/>
        <v>51591</v>
      </c>
      <c r="Z8" s="35">
        <f t="shared" si="2"/>
        <v>51956</v>
      </c>
      <c r="AA8" s="35">
        <f t="shared" si="2"/>
        <v>52321</v>
      </c>
      <c r="AB8" s="35">
        <f t="shared" si="2"/>
        <v>52687</v>
      </c>
      <c r="AC8" s="35">
        <f t="shared" si="2"/>
        <v>53052</v>
      </c>
      <c r="AD8" s="35">
        <f t="shared" si="2"/>
        <v>53417</v>
      </c>
      <c r="AE8" s="35">
        <f t="shared" si="2"/>
        <v>53782</v>
      </c>
      <c r="AF8" s="35">
        <f t="shared" si="2"/>
        <v>54148</v>
      </c>
      <c r="AG8" s="35">
        <f t="shared" si="2"/>
        <v>54513</v>
      </c>
      <c r="AH8" s="35">
        <f t="shared" si="2"/>
        <v>54878</v>
      </c>
      <c r="AI8" s="35">
        <f t="shared" si="2"/>
        <v>55243</v>
      </c>
      <c r="AJ8" s="35">
        <f t="shared" si="2"/>
        <v>55609</v>
      </c>
      <c r="AK8" s="35">
        <f t="shared" si="2"/>
        <v>55974</v>
      </c>
      <c r="AL8" s="35">
        <f t="shared" si="2"/>
        <v>56339</v>
      </c>
      <c r="AM8" s="35">
        <f t="shared" si="2"/>
        <v>56704</v>
      </c>
      <c r="AN8" s="35">
        <f t="shared" si="2"/>
        <v>57070</v>
      </c>
      <c r="AO8" s="36">
        <f>Factors!C19</f>
        <v>57431</v>
      </c>
    </row>
    <row r="9" spans="1:42" s="37" customFormat="1" ht="12.75" thickBot="1" x14ac:dyDescent="0.25">
      <c r="B9" s="38" t="s">
        <v>20</v>
      </c>
      <c r="C9" s="39">
        <f>F9-1</f>
        <v>0</v>
      </c>
      <c r="D9" s="40"/>
      <c r="E9" s="40"/>
      <c r="F9" s="39">
        <v>1</v>
      </c>
      <c r="G9" s="41">
        <f>F9+1</f>
        <v>2</v>
      </c>
      <c r="H9" s="41">
        <f t="shared" ref="H9:AO9" si="3">G9+1</f>
        <v>3</v>
      </c>
      <c r="I9" s="41">
        <f t="shared" si="3"/>
        <v>4</v>
      </c>
      <c r="J9" s="41">
        <f t="shared" si="3"/>
        <v>5</v>
      </c>
      <c r="K9" s="41">
        <f t="shared" si="3"/>
        <v>6</v>
      </c>
      <c r="L9" s="41">
        <f t="shared" si="3"/>
        <v>7</v>
      </c>
      <c r="M9" s="41">
        <f t="shared" si="3"/>
        <v>8</v>
      </c>
      <c r="N9" s="41">
        <f t="shared" si="3"/>
        <v>9</v>
      </c>
      <c r="O9" s="41">
        <f t="shared" si="3"/>
        <v>10</v>
      </c>
      <c r="P9" s="41">
        <f t="shared" si="3"/>
        <v>11</v>
      </c>
      <c r="Q9" s="41">
        <f t="shared" si="3"/>
        <v>12</v>
      </c>
      <c r="R9" s="41">
        <f t="shared" si="3"/>
        <v>13</v>
      </c>
      <c r="S9" s="41">
        <f t="shared" si="3"/>
        <v>14</v>
      </c>
      <c r="T9" s="41">
        <f t="shared" si="3"/>
        <v>15</v>
      </c>
      <c r="U9" s="41">
        <f t="shared" si="3"/>
        <v>16</v>
      </c>
      <c r="V9" s="41">
        <f t="shared" si="3"/>
        <v>17</v>
      </c>
      <c r="W9" s="41">
        <f t="shared" si="3"/>
        <v>18</v>
      </c>
      <c r="X9" s="41">
        <f t="shared" si="3"/>
        <v>19</v>
      </c>
      <c r="Y9" s="41">
        <f t="shared" si="3"/>
        <v>20</v>
      </c>
      <c r="Z9" s="41">
        <f t="shared" si="3"/>
        <v>21</v>
      </c>
      <c r="AA9" s="41">
        <f t="shared" si="3"/>
        <v>22</v>
      </c>
      <c r="AB9" s="41">
        <f t="shared" si="3"/>
        <v>23</v>
      </c>
      <c r="AC9" s="41">
        <f t="shared" si="3"/>
        <v>24</v>
      </c>
      <c r="AD9" s="41">
        <f t="shared" si="3"/>
        <v>25</v>
      </c>
      <c r="AE9" s="41">
        <f t="shared" si="3"/>
        <v>26</v>
      </c>
      <c r="AF9" s="41">
        <f t="shared" si="3"/>
        <v>27</v>
      </c>
      <c r="AG9" s="41">
        <f t="shared" si="3"/>
        <v>28</v>
      </c>
      <c r="AH9" s="41">
        <f t="shared" si="3"/>
        <v>29</v>
      </c>
      <c r="AI9" s="42">
        <f t="shared" si="3"/>
        <v>30</v>
      </c>
      <c r="AJ9" s="42">
        <f t="shared" si="3"/>
        <v>31</v>
      </c>
      <c r="AK9" s="42">
        <f t="shared" si="3"/>
        <v>32</v>
      </c>
      <c r="AL9" s="42">
        <f t="shared" si="3"/>
        <v>33</v>
      </c>
      <c r="AM9" s="42">
        <f t="shared" si="3"/>
        <v>34</v>
      </c>
      <c r="AN9" s="42">
        <f t="shared" si="3"/>
        <v>35</v>
      </c>
      <c r="AO9" s="43">
        <f t="shared" si="3"/>
        <v>36</v>
      </c>
    </row>
    <row r="10" spans="1:42" ht="14.1" customHeight="1" x14ac:dyDescent="0.2">
      <c r="B10" s="44" t="s">
        <v>21</v>
      </c>
      <c r="C10" s="45"/>
      <c r="D10" s="45"/>
      <c r="E10" s="46"/>
      <c r="F10" s="46">
        <v>1</v>
      </c>
      <c r="G10" s="46">
        <f>(1+$E$4)^(Factors!C17+0.5)</f>
        <v>1.0363098992428645</v>
      </c>
      <c r="H10" s="46">
        <f>G10*(1+$E$4)</f>
        <v>1.1116496289178208</v>
      </c>
      <c r="I10" s="46">
        <f t="shared" ref="I10:AL10" si="4">H10*(1+$E$4)</f>
        <v>1.1924665569401465</v>
      </c>
      <c r="J10" s="46">
        <f t="shared" si="4"/>
        <v>1.2791588756296952</v>
      </c>
      <c r="K10" s="46">
        <f t="shared" si="4"/>
        <v>1.3721537258879741</v>
      </c>
      <c r="L10" s="46">
        <f t="shared" si="4"/>
        <v>1.4719093017600298</v>
      </c>
      <c r="M10" s="46">
        <f t="shared" si="4"/>
        <v>1.578917107997984</v>
      </c>
      <c r="N10" s="46">
        <f t="shared" si="4"/>
        <v>1.6937043817494375</v>
      </c>
      <c r="O10" s="46">
        <f t="shared" si="4"/>
        <v>1.8168366903026216</v>
      </c>
      <c r="P10" s="46">
        <f t="shared" si="4"/>
        <v>1.9489207176876222</v>
      </c>
      <c r="Q10" s="46">
        <f t="shared" si="4"/>
        <v>2.0906072538635123</v>
      </c>
      <c r="R10" s="46">
        <f t="shared" si="4"/>
        <v>2.2425944012193897</v>
      </c>
      <c r="S10" s="46">
        <f t="shared" si="4"/>
        <v>2.4056310141880393</v>
      </c>
      <c r="T10" s="46">
        <f t="shared" si="4"/>
        <v>2.5805203889195099</v>
      </c>
      <c r="U10" s="46">
        <f t="shared" si="4"/>
        <v>2.7681242211939581</v>
      </c>
      <c r="V10" s="46">
        <f t="shared" si="4"/>
        <v>2.9693668520747587</v>
      </c>
      <c r="W10" s="46">
        <f t="shared" si="4"/>
        <v>3.1852398222205935</v>
      </c>
      <c r="X10" s="46">
        <f t="shared" si="4"/>
        <v>3.4168067572960306</v>
      </c>
      <c r="Y10" s="46">
        <f t="shared" si="4"/>
        <v>3.6652086085514521</v>
      </c>
      <c r="Z10" s="46">
        <f t="shared" si="4"/>
        <v>3.9316692743931427</v>
      </c>
      <c r="AA10" s="46">
        <f t="shared" si="4"/>
        <v>4.2175016306415243</v>
      </c>
      <c r="AB10" s="46">
        <f t="shared" si="4"/>
        <v>4.5241139991891632</v>
      </c>
      <c r="AC10" s="46">
        <f t="shared" si="4"/>
        <v>4.8530170869302154</v>
      </c>
      <c r="AD10" s="46">
        <f t="shared" si="4"/>
        <v>5.2058314291500416</v>
      </c>
      <c r="AE10" s="46">
        <f t="shared" si="4"/>
        <v>5.5842953740492494</v>
      </c>
      <c r="AF10" s="46">
        <f t="shared" si="4"/>
        <v>5.9902736477426295</v>
      </c>
      <c r="AG10" s="46">
        <f t="shared" si="4"/>
        <v>6.4257665419335188</v>
      </c>
      <c r="AH10" s="47">
        <f t="shared" si="4"/>
        <v>6.8929197695320852</v>
      </c>
      <c r="AI10" s="48">
        <f t="shared" si="4"/>
        <v>7.3940350367770673</v>
      </c>
      <c r="AJ10" s="48">
        <f t="shared" si="4"/>
        <v>7.9315813839507596</v>
      </c>
      <c r="AK10" s="48">
        <f t="shared" si="4"/>
        <v>8.5082073505639801</v>
      </c>
      <c r="AL10" s="48">
        <f t="shared" si="4"/>
        <v>9.1267540249499817</v>
      </c>
      <c r="AM10" s="48">
        <f>AL10*(1+$E$4)</f>
        <v>9.7902690425638443</v>
      </c>
      <c r="AN10" s="48">
        <f>AM10*(1+$E$4)</f>
        <v>10.502021601958235</v>
      </c>
      <c r="AO10" s="48">
        <f>AN10*((1+$E$4)^(Factors!$C$23+0.5))</f>
        <v>11.6611081120277</v>
      </c>
    </row>
    <row r="11" spans="1:42" ht="14.1" customHeight="1" x14ac:dyDescent="0.2">
      <c r="B11" s="49"/>
      <c r="C11" s="50"/>
      <c r="D11" s="50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2"/>
      <c r="AE11" s="52"/>
      <c r="AF11" s="52"/>
      <c r="AG11" s="52"/>
      <c r="AH11" s="53"/>
      <c r="AI11" s="52"/>
      <c r="AJ11" s="52"/>
      <c r="AK11" s="52"/>
      <c r="AL11" s="52"/>
      <c r="AM11" s="52"/>
      <c r="AN11" s="52"/>
      <c r="AO11" s="52"/>
    </row>
    <row r="12" spans="1:42" ht="30.75" customHeight="1" x14ac:dyDescent="0.2">
      <c r="B12" s="49" t="s">
        <v>22</v>
      </c>
      <c r="C12" s="50"/>
      <c r="D12" s="50"/>
      <c r="E12" s="51"/>
      <c r="F12" s="51">
        <f>'Financial Bid'!E4*Factors!C17</f>
        <v>0</v>
      </c>
      <c r="G12" s="51">
        <f t="array" ref="G12:AN12">TRANSPOSE('Financial Bid'!$E$5:$E$38)</f>
        <v>0</v>
      </c>
      <c r="H12" s="51">
        <v>0</v>
      </c>
      <c r="I12" s="51">
        <v>0</v>
      </c>
      <c r="J12" s="51">
        <v>0</v>
      </c>
      <c r="K12" s="51">
        <v>0</v>
      </c>
      <c r="L12" s="51">
        <v>0</v>
      </c>
      <c r="M12" s="51">
        <v>0</v>
      </c>
      <c r="N12" s="51">
        <v>0</v>
      </c>
      <c r="O12" s="51">
        <v>0</v>
      </c>
      <c r="P12" s="51">
        <v>0</v>
      </c>
      <c r="Q12" s="51">
        <v>0</v>
      </c>
      <c r="R12" s="51">
        <v>0</v>
      </c>
      <c r="S12" s="51">
        <v>0</v>
      </c>
      <c r="T12" s="51">
        <v>0</v>
      </c>
      <c r="U12" s="51">
        <v>0</v>
      </c>
      <c r="V12" s="51">
        <v>0</v>
      </c>
      <c r="W12" s="51">
        <v>0</v>
      </c>
      <c r="X12" s="51">
        <v>0</v>
      </c>
      <c r="Y12" s="51">
        <v>0</v>
      </c>
      <c r="Z12" s="51">
        <v>0</v>
      </c>
      <c r="AA12" s="51">
        <v>0</v>
      </c>
      <c r="AB12" s="51">
        <v>0</v>
      </c>
      <c r="AC12" s="51">
        <v>0</v>
      </c>
      <c r="AD12" s="51">
        <v>0</v>
      </c>
      <c r="AE12" s="51">
        <v>0</v>
      </c>
      <c r="AF12" s="51">
        <v>0</v>
      </c>
      <c r="AG12" s="51">
        <v>0</v>
      </c>
      <c r="AH12" s="54">
        <v>0</v>
      </c>
      <c r="AI12" s="51">
        <v>0</v>
      </c>
      <c r="AJ12" s="51">
        <v>0</v>
      </c>
      <c r="AK12" s="51">
        <v>0</v>
      </c>
      <c r="AL12" s="51">
        <v>0</v>
      </c>
      <c r="AM12" s="51">
        <v>0</v>
      </c>
      <c r="AN12" s="51">
        <v>0</v>
      </c>
      <c r="AO12" s="51">
        <f>'Financial Bid'!$E$39*Factors!C23</f>
        <v>0</v>
      </c>
      <c r="AP12" s="55"/>
    </row>
    <row r="13" spans="1:42" ht="29.25" customHeight="1" x14ac:dyDescent="0.2">
      <c r="B13" s="49" t="s">
        <v>23</v>
      </c>
      <c r="C13" s="50"/>
      <c r="D13" s="50"/>
      <c r="E13" s="51"/>
      <c r="F13" s="51">
        <f>F10*'Financial Bid'!$F$4*Factors!C17</f>
        <v>0</v>
      </c>
      <c r="G13" s="51">
        <f>G10*'Financial Bid'!$F$4</f>
        <v>0</v>
      </c>
      <c r="H13" s="51">
        <f>H10*'Financial Bid'!$F$4</f>
        <v>0</v>
      </c>
      <c r="I13" s="51">
        <f>I10*'Financial Bid'!$F$4</f>
        <v>0</v>
      </c>
      <c r="J13" s="51">
        <f>J10*'Financial Bid'!$F$4</f>
        <v>0</v>
      </c>
      <c r="K13" s="51">
        <f>K10*'Financial Bid'!$F$4</f>
        <v>0</v>
      </c>
      <c r="L13" s="51">
        <f>L10*'Financial Bid'!$F$4</f>
        <v>0</v>
      </c>
      <c r="M13" s="51">
        <f>M10*'Financial Bid'!$F$4</f>
        <v>0</v>
      </c>
      <c r="N13" s="51">
        <f>N10*'Financial Bid'!$F$4</f>
        <v>0</v>
      </c>
      <c r="O13" s="51">
        <f>O10*'Financial Bid'!$F$4</f>
        <v>0</v>
      </c>
      <c r="P13" s="51">
        <f>P10*'Financial Bid'!$F$4</f>
        <v>0</v>
      </c>
      <c r="Q13" s="51">
        <f>Q10*'Financial Bid'!$F$4</f>
        <v>0</v>
      </c>
      <c r="R13" s="51">
        <f>R10*'Financial Bid'!$F$4</f>
        <v>0</v>
      </c>
      <c r="S13" s="51">
        <f>S10*'Financial Bid'!$F$4</f>
        <v>0</v>
      </c>
      <c r="T13" s="51">
        <f>T10*'Financial Bid'!$F$4</f>
        <v>0</v>
      </c>
      <c r="U13" s="51">
        <f>U10*'Financial Bid'!$F$4</f>
        <v>0</v>
      </c>
      <c r="V13" s="51">
        <f>V10*'Financial Bid'!$F$4</f>
        <v>0</v>
      </c>
      <c r="W13" s="51">
        <f>W10*'Financial Bid'!$F$4</f>
        <v>0</v>
      </c>
      <c r="X13" s="51">
        <f>X10*'Financial Bid'!$F$4</f>
        <v>0</v>
      </c>
      <c r="Y13" s="51">
        <f>Y10*'Financial Bid'!$F$4</f>
        <v>0</v>
      </c>
      <c r="Z13" s="51">
        <f>Z10*'Financial Bid'!$F$4</f>
        <v>0</v>
      </c>
      <c r="AA13" s="51">
        <f>AA10*'Financial Bid'!$F$4</f>
        <v>0</v>
      </c>
      <c r="AB13" s="51">
        <f>AB10*'Financial Bid'!$F$4</f>
        <v>0</v>
      </c>
      <c r="AC13" s="51">
        <f>AC10*'Financial Bid'!$F$4</f>
        <v>0</v>
      </c>
      <c r="AD13" s="51">
        <f>AD10*'Financial Bid'!$F$4</f>
        <v>0</v>
      </c>
      <c r="AE13" s="51">
        <f>AE10*'Financial Bid'!$F$4</f>
        <v>0</v>
      </c>
      <c r="AF13" s="51">
        <f>AF10*'Financial Bid'!$F$4</f>
        <v>0</v>
      </c>
      <c r="AG13" s="51">
        <f>AG10*'Financial Bid'!$F$4</f>
        <v>0</v>
      </c>
      <c r="AH13" s="56">
        <f>AH10*'Financial Bid'!$F$4</f>
        <v>0</v>
      </c>
      <c r="AI13" s="51">
        <f>AI10*'Financial Bid'!$F$4</f>
        <v>0</v>
      </c>
      <c r="AJ13" s="51">
        <f>AJ10*'Financial Bid'!$F$4</f>
        <v>0</v>
      </c>
      <c r="AK13" s="51">
        <f>AK10*'Financial Bid'!$F$4</f>
        <v>0</v>
      </c>
      <c r="AL13" s="51">
        <f>AL10*'Financial Bid'!$F$4</f>
        <v>0</v>
      </c>
      <c r="AM13" s="51">
        <f>AM10*'Financial Bid'!$F$4</f>
        <v>0</v>
      </c>
      <c r="AN13" s="51">
        <f>AN10*'Financial Bid'!$F$4</f>
        <v>0</v>
      </c>
      <c r="AO13" s="51">
        <f>AO10*'Financial Bid'!$F$4*Factors!C23</f>
        <v>0</v>
      </c>
    </row>
    <row r="14" spans="1:42" ht="25.5" customHeight="1" x14ac:dyDescent="0.2">
      <c r="B14" s="57" t="s">
        <v>24</v>
      </c>
      <c r="C14" s="58"/>
      <c r="D14" s="58"/>
      <c r="E14" s="59"/>
      <c r="F14" s="59">
        <f>SUM(F12:F13)</f>
        <v>0</v>
      </c>
      <c r="G14" s="59">
        <f t="shared" ref="G14:AO14" si="5">SUM(G12:G13)</f>
        <v>0</v>
      </c>
      <c r="H14" s="59">
        <f t="shared" si="5"/>
        <v>0</v>
      </c>
      <c r="I14" s="59">
        <f t="shared" si="5"/>
        <v>0</v>
      </c>
      <c r="J14" s="59">
        <f t="shared" si="5"/>
        <v>0</v>
      </c>
      <c r="K14" s="59">
        <f t="shared" si="5"/>
        <v>0</v>
      </c>
      <c r="L14" s="59">
        <f t="shared" si="5"/>
        <v>0</v>
      </c>
      <c r="M14" s="59">
        <f t="shared" si="5"/>
        <v>0</v>
      </c>
      <c r="N14" s="59">
        <f t="shared" si="5"/>
        <v>0</v>
      </c>
      <c r="O14" s="59">
        <f t="shared" si="5"/>
        <v>0</v>
      </c>
      <c r="P14" s="59">
        <f t="shared" si="5"/>
        <v>0</v>
      </c>
      <c r="Q14" s="59">
        <f t="shared" si="5"/>
        <v>0</v>
      </c>
      <c r="R14" s="59">
        <f t="shared" si="5"/>
        <v>0</v>
      </c>
      <c r="S14" s="59">
        <f t="shared" si="5"/>
        <v>0</v>
      </c>
      <c r="T14" s="59">
        <f t="shared" si="5"/>
        <v>0</v>
      </c>
      <c r="U14" s="59">
        <f t="shared" si="5"/>
        <v>0</v>
      </c>
      <c r="V14" s="59">
        <f t="shared" si="5"/>
        <v>0</v>
      </c>
      <c r="W14" s="59">
        <f t="shared" si="5"/>
        <v>0</v>
      </c>
      <c r="X14" s="59">
        <f t="shared" si="5"/>
        <v>0</v>
      </c>
      <c r="Y14" s="59">
        <f t="shared" si="5"/>
        <v>0</v>
      </c>
      <c r="Z14" s="59">
        <f t="shared" si="5"/>
        <v>0</v>
      </c>
      <c r="AA14" s="59">
        <f t="shared" si="5"/>
        <v>0</v>
      </c>
      <c r="AB14" s="59">
        <f t="shared" si="5"/>
        <v>0</v>
      </c>
      <c r="AC14" s="59">
        <f t="shared" si="5"/>
        <v>0</v>
      </c>
      <c r="AD14" s="59">
        <f t="shared" si="5"/>
        <v>0</v>
      </c>
      <c r="AE14" s="59">
        <f t="shared" si="5"/>
        <v>0</v>
      </c>
      <c r="AF14" s="59">
        <f t="shared" si="5"/>
        <v>0</v>
      </c>
      <c r="AG14" s="59">
        <f t="shared" si="5"/>
        <v>0</v>
      </c>
      <c r="AH14" s="60">
        <f t="shared" si="5"/>
        <v>0</v>
      </c>
      <c r="AI14" s="59">
        <f t="shared" si="5"/>
        <v>0</v>
      </c>
      <c r="AJ14" s="59">
        <f t="shared" si="5"/>
        <v>0</v>
      </c>
      <c r="AK14" s="59">
        <f t="shared" si="5"/>
        <v>0</v>
      </c>
      <c r="AL14" s="59">
        <f t="shared" si="5"/>
        <v>0</v>
      </c>
      <c r="AM14" s="59">
        <f t="shared" si="5"/>
        <v>0</v>
      </c>
      <c r="AN14" s="59">
        <f t="shared" si="5"/>
        <v>0</v>
      </c>
      <c r="AO14" s="59">
        <f t="shared" si="5"/>
        <v>0</v>
      </c>
    </row>
    <row r="15" spans="1:42" ht="14.1" customHeight="1" x14ac:dyDescent="0.2">
      <c r="B15" s="49"/>
      <c r="C15" s="50"/>
      <c r="D15" s="50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2"/>
      <c r="AE15" s="52"/>
      <c r="AF15" s="52"/>
      <c r="AG15" s="52"/>
      <c r="AH15" s="53"/>
      <c r="AI15" s="52"/>
      <c r="AJ15" s="52"/>
      <c r="AK15" s="52"/>
      <c r="AL15" s="52"/>
      <c r="AM15" s="52"/>
      <c r="AN15" s="52"/>
      <c r="AO15" s="52"/>
    </row>
    <row r="16" spans="1:42" ht="14.1" customHeight="1" x14ac:dyDescent="0.2">
      <c r="B16" s="49" t="s">
        <v>25</v>
      </c>
      <c r="C16" s="50"/>
      <c r="D16" s="50"/>
      <c r="E16" s="53"/>
      <c r="F16" s="51">
        <f>1/(1+$E$5)^(Factors!$C$17/2)</f>
        <v>0.9996523199928441</v>
      </c>
      <c r="G16" s="51">
        <f>1/(1+$E$5)^(Factors!$C$17+0.5)</f>
        <v>0.95790765059549321</v>
      </c>
      <c r="H16" s="51">
        <f>G16/(1+$E$5)</f>
        <v>0.88018712725856219</v>
      </c>
      <c r="I16" s="51">
        <f t="shared" ref="I16:AN16" si="6">H16/(1+$E$5)</f>
        <v>0.80877251425026386</v>
      </c>
      <c r="J16" s="51">
        <f t="shared" si="6"/>
        <v>0.74315217701944669</v>
      </c>
      <c r="K16" s="51">
        <f t="shared" si="6"/>
        <v>0.6828559928507274</v>
      </c>
      <c r="L16" s="51">
        <f t="shared" si="6"/>
        <v>0.62745198277196301</v>
      </c>
      <c r="M16" s="51">
        <f t="shared" si="6"/>
        <v>0.57654321673432229</v>
      </c>
      <c r="N16" s="51">
        <f t="shared" si="6"/>
        <v>0.52976496989278898</v>
      </c>
      <c r="O16" s="51">
        <f t="shared" si="6"/>
        <v>0.48678210961388307</v>
      </c>
      <c r="P16" s="51">
        <f t="shared" si="6"/>
        <v>0.44728669449038228</v>
      </c>
      <c r="Q16" s="51">
        <f t="shared" si="6"/>
        <v>0.4109957681617038</v>
      </c>
      <c r="R16" s="51">
        <f t="shared" si="6"/>
        <v>0.37764933213424956</v>
      </c>
      <c r="S16" s="51">
        <f t="shared" si="6"/>
        <v>0.34700848307842463</v>
      </c>
      <c r="T16" s="51">
        <f t="shared" si="6"/>
        <v>0.31885370125739648</v>
      </c>
      <c r="U16" s="51">
        <f t="shared" si="6"/>
        <v>0.29298327782541256</v>
      </c>
      <c r="V16" s="51">
        <f t="shared" si="6"/>
        <v>0.26921186972839523</v>
      </c>
      <c r="W16" s="51">
        <f t="shared" si="6"/>
        <v>0.24736917185371241</v>
      </c>
      <c r="X16" s="51">
        <f t="shared" si="6"/>
        <v>0.22729869691602719</v>
      </c>
      <c r="Y16" s="51">
        <f t="shared" si="6"/>
        <v>0.20885665433798326</v>
      </c>
      <c r="Z16" s="51">
        <f t="shared" si="6"/>
        <v>0.19191092009370878</v>
      </c>
      <c r="AA16" s="51">
        <f t="shared" si="6"/>
        <v>0.17634009013480545</v>
      </c>
      <c r="AB16" s="51">
        <f t="shared" si="6"/>
        <v>0.16203261061729804</v>
      </c>
      <c r="AC16" s="51">
        <f t="shared" si="6"/>
        <v>0.14888597869824316</v>
      </c>
      <c r="AD16" s="51">
        <f t="shared" si="6"/>
        <v>0.13680600817627783</v>
      </c>
      <c r="AE16" s="51">
        <f t="shared" si="6"/>
        <v>0.12570615471494792</v>
      </c>
      <c r="AF16" s="51">
        <f t="shared" si="6"/>
        <v>0.11550689581452533</v>
      </c>
      <c r="AG16" s="51">
        <f t="shared" si="6"/>
        <v>0.10613516109025575</v>
      </c>
      <c r="AH16" s="56">
        <f t="shared" si="6"/>
        <v>9.7523808775388909E-2</v>
      </c>
      <c r="AI16" s="51">
        <f t="shared" si="6"/>
        <v>8.9611144698510434E-2</v>
      </c>
      <c r="AJ16" s="51">
        <f t="shared" si="6"/>
        <v>8.2340480288992407E-2</v>
      </c>
      <c r="AK16" s="51">
        <f t="shared" si="6"/>
        <v>7.5659726443988246E-2</v>
      </c>
      <c r="AL16" s="51">
        <f t="shared" si="6"/>
        <v>6.9521020347319898E-2</v>
      </c>
      <c r="AM16" s="51">
        <f t="shared" si="6"/>
        <v>6.3880382566681881E-2</v>
      </c>
      <c r="AN16" s="51">
        <f t="shared" si="6"/>
        <v>5.8697401972509305E-2</v>
      </c>
      <c r="AO16" s="51">
        <f>AN16/(1+$E$5)^(Factors!C23/2+0.5)</f>
        <v>5.3953704845666001E-2</v>
      </c>
    </row>
    <row r="17" spans="2:41" ht="14.1" customHeight="1" thickBot="1" x14ac:dyDescent="0.25">
      <c r="B17" s="61"/>
      <c r="C17" s="62"/>
      <c r="D17" s="62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4"/>
      <c r="AE17" s="64"/>
      <c r="AF17" s="64"/>
      <c r="AG17" s="64"/>
      <c r="AH17" s="65"/>
      <c r="AI17" s="66"/>
      <c r="AJ17" s="66"/>
      <c r="AK17" s="66"/>
      <c r="AL17" s="66"/>
      <c r="AM17" s="66"/>
      <c r="AN17" s="66"/>
      <c r="AO17" s="66"/>
    </row>
    <row r="18" spans="2:41" ht="14.1" customHeight="1" thickBot="1" x14ac:dyDescent="0.25">
      <c r="B18" s="67" t="s">
        <v>26</v>
      </c>
      <c r="C18" s="68"/>
      <c r="D18" s="69"/>
      <c r="E18" s="70">
        <f>SUMPRODUCT(F14:AO14,F16:AO16)/(SUM(F16:AO16))</f>
        <v>0</v>
      </c>
      <c r="F18" s="71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3"/>
      <c r="AE18" s="73"/>
      <c r="AF18" s="73"/>
      <c r="AG18" s="73"/>
      <c r="AH18" s="73"/>
      <c r="AI18" s="65"/>
      <c r="AJ18" s="65"/>
      <c r="AK18" s="65"/>
      <c r="AL18" s="65"/>
      <c r="AM18" s="65"/>
      <c r="AN18" s="65"/>
      <c r="AO18" s="74"/>
    </row>
    <row r="19" spans="2:41" x14ac:dyDescent="0.2">
      <c r="B19" s="75"/>
      <c r="C19" s="75"/>
      <c r="D19" s="75"/>
    </row>
    <row r="20" spans="2:41" x14ac:dyDescent="0.2">
      <c r="B20" s="76" t="s">
        <v>27</v>
      </c>
      <c r="C20" s="76"/>
      <c r="D20" s="76"/>
    </row>
    <row r="21" spans="2:41" ht="48.75" customHeight="1" x14ac:dyDescent="0.2">
      <c r="B21" s="75" t="s">
        <v>28</v>
      </c>
      <c r="C21" s="75"/>
      <c r="D21" s="75"/>
      <c r="E21" s="77"/>
      <c r="F21" s="77">
        <f>SUM(F12:F13)/Factors!C17</f>
        <v>0</v>
      </c>
      <c r="G21" s="77">
        <f t="shared" ref="G21:AN21" si="7">SUM(G12:G13)</f>
        <v>0</v>
      </c>
      <c r="H21" s="77">
        <f t="shared" si="7"/>
        <v>0</v>
      </c>
      <c r="I21" s="77">
        <f t="shared" si="7"/>
        <v>0</v>
      </c>
      <c r="J21" s="77">
        <f t="shared" si="7"/>
        <v>0</v>
      </c>
      <c r="K21" s="77">
        <f t="shared" si="7"/>
        <v>0</v>
      </c>
      <c r="L21" s="77">
        <f t="shared" si="7"/>
        <v>0</v>
      </c>
      <c r="M21" s="77">
        <f t="shared" si="7"/>
        <v>0</v>
      </c>
      <c r="N21" s="77">
        <f t="shared" si="7"/>
        <v>0</v>
      </c>
      <c r="O21" s="77">
        <f t="shared" si="7"/>
        <v>0</v>
      </c>
      <c r="P21" s="77">
        <f t="shared" si="7"/>
        <v>0</v>
      </c>
      <c r="Q21" s="77">
        <f t="shared" si="7"/>
        <v>0</v>
      </c>
      <c r="R21" s="77">
        <f t="shared" si="7"/>
        <v>0</v>
      </c>
      <c r="S21" s="77">
        <f t="shared" si="7"/>
        <v>0</v>
      </c>
      <c r="T21" s="77">
        <f t="shared" si="7"/>
        <v>0</v>
      </c>
      <c r="U21" s="77">
        <f t="shared" si="7"/>
        <v>0</v>
      </c>
      <c r="V21" s="77">
        <f t="shared" si="7"/>
        <v>0</v>
      </c>
      <c r="W21" s="77">
        <f t="shared" si="7"/>
        <v>0</v>
      </c>
      <c r="X21" s="77">
        <f t="shared" si="7"/>
        <v>0</v>
      </c>
      <c r="Y21" s="77">
        <f t="shared" si="7"/>
        <v>0</v>
      </c>
      <c r="Z21" s="77">
        <f t="shared" si="7"/>
        <v>0</v>
      </c>
      <c r="AA21" s="77">
        <f t="shared" si="7"/>
        <v>0</v>
      </c>
      <c r="AB21" s="77">
        <f t="shared" si="7"/>
        <v>0</v>
      </c>
      <c r="AC21" s="77">
        <f t="shared" si="7"/>
        <v>0</v>
      </c>
      <c r="AD21" s="77">
        <f t="shared" si="7"/>
        <v>0</v>
      </c>
      <c r="AE21" s="77">
        <f t="shared" si="7"/>
        <v>0</v>
      </c>
      <c r="AF21" s="77">
        <f t="shared" si="7"/>
        <v>0</v>
      </c>
      <c r="AG21" s="77">
        <f t="shared" si="7"/>
        <v>0</v>
      </c>
      <c r="AH21" s="77">
        <f t="shared" si="7"/>
        <v>0</v>
      </c>
      <c r="AI21" s="77">
        <f t="shared" si="7"/>
        <v>0</v>
      </c>
      <c r="AJ21" s="77">
        <f t="shared" si="7"/>
        <v>0</v>
      </c>
      <c r="AK21" s="77">
        <f t="shared" si="7"/>
        <v>0</v>
      </c>
      <c r="AL21" s="77">
        <f t="shared" si="7"/>
        <v>0</v>
      </c>
      <c r="AM21" s="77">
        <f t="shared" si="7"/>
        <v>0</v>
      </c>
      <c r="AN21" s="77">
        <f t="shared" si="7"/>
        <v>0</v>
      </c>
      <c r="AO21" s="77">
        <f>SUM(AO12:AO13)/Factors!C23</f>
        <v>0</v>
      </c>
    </row>
    <row r="22" spans="2:41" ht="56.25" customHeight="1" x14ac:dyDescent="0.2">
      <c r="B22" s="78" t="s">
        <v>31</v>
      </c>
      <c r="E22" s="79" t="e">
        <f>IF(MIN(F21:AO21)/MAX(F21:AO21)&lt;0.7,"error","ok")</f>
        <v>#DIV/0!</v>
      </c>
      <c r="F22" s="77">
        <f>MIN(F21:AO21)</f>
        <v>0</v>
      </c>
    </row>
    <row r="23" spans="2:41" ht="48" x14ac:dyDescent="0.2">
      <c r="B23" s="75" t="s">
        <v>29</v>
      </c>
      <c r="C23" s="75"/>
      <c r="D23" s="75"/>
      <c r="F23" s="20" t="e">
        <f t="shared" ref="F23:AO23" si="8">IF(F13/F12&gt;0.15,"ERROR","OK")</f>
        <v>#DIV/0!</v>
      </c>
      <c r="G23" s="20" t="e">
        <f t="shared" si="8"/>
        <v>#DIV/0!</v>
      </c>
      <c r="H23" s="20" t="e">
        <f t="shared" si="8"/>
        <v>#DIV/0!</v>
      </c>
      <c r="I23" s="20" t="e">
        <f t="shared" si="8"/>
        <v>#DIV/0!</v>
      </c>
      <c r="J23" s="20" t="e">
        <f t="shared" si="8"/>
        <v>#DIV/0!</v>
      </c>
      <c r="K23" s="20" t="e">
        <f t="shared" si="8"/>
        <v>#DIV/0!</v>
      </c>
      <c r="L23" s="20" t="e">
        <f t="shared" si="8"/>
        <v>#DIV/0!</v>
      </c>
      <c r="M23" s="20" t="e">
        <f t="shared" si="8"/>
        <v>#DIV/0!</v>
      </c>
      <c r="N23" s="20" t="e">
        <f t="shared" si="8"/>
        <v>#DIV/0!</v>
      </c>
      <c r="O23" s="20" t="e">
        <f t="shared" si="8"/>
        <v>#DIV/0!</v>
      </c>
      <c r="P23" s="20" t="e">
        <f t="shared" si="8"/>
        <v>#DIV/0!</v>
      </c>
      <c r="Q23" s="20" t="e">
        <f t="shared" si="8"/>
        <v>#DIV/0!</v>
      </c>
      <c r="R23" s="20" t="e">
        <f t="shared" si="8"/>
        <v>#DIV/0!</v>
      </c>
      <c r="S23" s="20" t="e">
        <f t="shared" si="8"/>
        <v>#DIV/0!</v>
      </c>
      <c r="T23" s="20" t="e">
        <f t="shared" si="8"/>
        <v>#DIV/0!</v>
      </c>
      <c r="U23" s="20" t="e">
        <f t="shared" si="8"/>
        <v>#DIV/0!</v>
      </c>
      <c r="V23" s="20" t="e">
        <f t="shared" si="8"/>
        <v>#DIV/0!</v>
      </c>
      <c r="W23" s="20" t="e">
        <f t="shared" si="8"/>
        <v>#DIV/0!</v>
      </c>
      <c r="X23" s="20" t="e">
        <f t="shared" si="8"/>
        <v>#DIV/0!</v>
      </c>
      <c r="Y23" s="20" t="e">
        <f t="shared" si="8"/>
        <v>#DIV/0!</v>
      </c>
      <c r="Z23" s="20" t="e">
        <f t="shared" si="8"/>
        <v>#DIV/0!</v>
      </c>
      <c r="AA23" s="20" t="e">
        <f t="shared" si="8"/>
        <v>#DIV/0!</v>
      </c>
      <c r="AB23" s="20" t="e">
        <f t="shared" si="8"/>
        <v>#DIV/0!</v>
      </c>
      <c r="AC23" s="20" t="e">
        <f t="shared" si="8"/>
        <v>#DIV/0!</v>
      </c>
      <c r="AD23" s="20" t="e">
        <f t="shared" si="8"/>
        <v>#DIV/0!</v>
      </c>
      <c r="AE23" s="20" t="e">
        <f t="shared" si="8"/>
        <v>#DIV/0!</v>
      </c>
      <c r="AF23" s="20" t="e">
        <f t="shared" si="8"/>
        <v>#DIV/0!</v>
      </c>
      <c r="AG23" s="20" t="e">
        <f t="shared" si="8"/>
        <v>#DIV/0!</v>
      </c>
      <c r="AH23" s="20" t="e">
        <f t="shared" si="8"/>
        <v>#DIV/0!</v>
      </c>
      <c r="AI23" s="20" t="e">
        <f t="shared" si="8"/>
        <v>#DIV/0!</v>
      </c>
      <c r="AJ23" s="20" t="e">
        <f t="shared" si="8"/>
        <v>#DIV/0!</v>
      </c>
      <c r="AK23" s="20" t="e">
        <f t="shared" si="8"/>
        <v>#DIV/0!</v>
      </c>
      <c r="AL23" s="20" t="e">
        <f t="shared" si="8"/>
        <v>#DIV/0!</v>
      </c>
      <c r="AM23" s="20" t="e">
        <f t="shared" si="8"/>
        <v>#DIV/0!</v>
      </c>
      <c r="AN23" s="20" t="e">
        <f t="shared" si="8"/>
        <v>#DIV/0!</v>
      </c>
      <c r="AO23" s="20" t="e">
        <f t="shared" si="8"/>
        <v>#DIV/0!</v>
      </c>
    </row>
    <row r="25" spans="2:41" x14ac:dyDescent="0.2">
      <c r="B25" s="77"/>
    </row>
    <row r="26" spans="2:41" x14ac:dyDescent="0.2">
      <c r="B26" s="77"/>
    </row>
  </sheetData>
  <protectedRanges>
    <protectedRange sqref="E4:E5" name="Range1"/>
  </protectedRange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Factors</vt:lpstr>
      <vt:lpstr>Financial Bid</vt:lpstr>
      <vt:lpstr>Levellised Charges</vt:lpstr>
    </vt:vector>
  </TitlesOfParts>
  <Company>PricewaterhouseCoopers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Debasish1 Das</dc:creator>
  <cp:lastModifiedBy>sony</cp:lastModifiedBy>
  <dcterms:created xsi:type="dcterms:W3CDTF">2009-01-23T10:19:39Z</dcterms:created>
  <dcterms:modified xsi:type="dcterms:W3CDTF">2020-07-18T14:54:05Z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randFormat">
    <vt:lpwstr>1.0</vt:lpwstr>
  </property>
  <property fmtid="{D5CDD505-2E9C-101B-9397-08002B2CF9AE}" pid="3" name="Smrt_NotesFontSize">
    <vt:lpwstr>8</vt:lpwstr>
  </property>
  <property fmtid="{D5CDD505-2E9C-101B-9397-08002B2CF9AE}" pid="4" name="Smrt_WorkbookThemeColor">
    <vt:lpwstr>PwC Burgundy</vt:lpwstr>
  </property>
  <property fmtid="{D5CDD505-2E9C-101B-9397-08002B2CF9AE}" pid="5" name="Smrt_WorkbookNumberDisplay">
    <vt:lpwstr>0</vt:lpwstr>
  </property>
  <property fmtid="{D5CDD505-2E9C-101B-9397-08002B2CF9AE}" pid="6" name="Smrt_WorkbookPercentageDisplay">
    <vt:lpwstr>0</vt:lpwstr>
  </property>
  <property fmtid="{D5CDD505-2E9C-101B-9397-08002B2CF9AE}" pid="7" name="Smart Base Template Version">
    <vt:lpwstr>20110718v3</vt:lpwstr>
  </property>
</Properties>
</file>